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drawings/vmlDrawing12.vml" ContentType="application/vnd.openxmlformats-officedocument.vmlDrawing"/>
  <Override PartName="/xl/drawings/vmlDrawing11.vml" ContentType="application/vnd.openxmlformats-officedocument.vmlDrawing"/>
  <Override PartName="/xl/drawings/vmlDrawing10.vml" ContentType="application/vnd.openxmlformats-officedocument.vmlDrawing"/>
  <Override PartName="/xl/drawings/vmlDrawing9.vml" ContentType="application/vnd.openxmlformats-officedocument.vmlDrawing"/>
  <Override PartName="/xl/drawings/vmlDrawing8.vml" ContentType="application/vnd.openxmlformats-officedocument.vmlDrawing"/>
  <Override PartName="/xl/drawings/vmlDrawing7.vml" ContentType="application/vnd.openxmlformats-officedocument.vmlDrawing"/>
  <Override PartName="/xl/drawings/vmlDrawing14.vml" ContentType="application/vnd.openxmlformats-officedocument.vmlDrawing"/>
  <Override PartName="/xl/drawings/vmlDrawing2.vml" ContentType="application/vnd.openxmlformats-officedocument.vmlDrawing"/>
  <Override PartName="/xl/drawings/vmlDrawing13.vml" ContentType="application/vnd.openxmlformats-officedocument.vmlDrawing"/>
  <Override PartName="/xl/drawings/vmlDrawing1.vml" ContentType="application/vnd.openxmlformats-officedocument.vmlDrawing"/>
  <Override PartName="/xl/drawings/vmlDrawing15.vml" ContentType="application/vnd.openxmlformats-officedocument.vmlDrawing"/>
  <Override PartName="/xl/drawings/vmlDrawing3.vml" ContentType="application/vnd.openxmlformats-officedocument.vmlDrawing"/>
  <Override PartName="/xl/drawings/vmlDrawing4.vml" ContentType="application/vnd.openxmlformats-officedocument.vmlDrawing"/>
  <Override PartName="/xl/drawings/vmlDrawing5.vml" ContentType="application/vnd.openxmlformats-officedocument.vmlDrawing"/>
  <Override PartName="/xl/drawings/vmlDrawing6.vml" ContentType="application/vnd.openxmlformats-officedocument.vmlDrawing"/>
  <Override PartName="/xl/sharedStrings.xml" ContentType="application/vnd.openxmlformats-officedocument.spreadsheetml.sharedStrings+xml"/>
  <Override PartName="/xl/worksheets/_rels/sheet19.xml.rels" ContentType="application/vnd.openxmlformats-package.relationships+xml"/>
  <Override PartName="/xl/worksheets/_rels/sheet18.xml.rels" ContentType="application/vnd.openxmlformats-package.relationships+xml"/>
  <Override PartName="/xl/worksheets/_rels/sheet6.xml.rels" ContentType="application/vnd.openxmlformats-package.relationships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7.xml.rels" ContentType="application/vnd.openxmlformats-package.relationships+xml"/>
  <Override PartName="/xl/worksheets/_rels/sheet8.xml.rels" ContentType="application/vnd.openxmlformats-package.relationships+xml"/>
  <Override PartName="/xl/worksheets/_rels/sheet9.xml.rels" ContentType="application/vnd.openxmlformats-package.relationships+xml"/>
  <Override PartName="/xl/worksheets/_rels/sheet10.xml.rels" ContentType="application/vnd.openxmlformats-package.relationships+xml"/>
  <Override PartName="/xl/worksheets/_rels/sheet11.xml.rels" ContentType="application/vnd.openxmlformats-package.relationships+xml"/>
  <Override PartName="/xl/worksheets/_rels/sheet12.xml.rels" ContentType="application/vnd.openxmlformats-package.relationships+xml"/>
  <Override PartName="/xl/worksheets/_rels/sheet13.xml.rels" ContentType="application/vnd.openxmlformats-package.relationships+xml"/>
  <Override PartName="/xl/worksheets/_rels/sheet14.xml.rels" ContentType="application/vnd.openxmlformats-package.relationships+xml"/>
  <Override PartName="/xl/worksheets/_rels/sheet15.xml.rels" ContentType="application/vnd.openxmlformats-package.relationships+xml"/>
  <Override PartName="/xl/worksheets/_rels/sheet16.xml.rels" ContentType="application/vnd.openxmlformats-package.relationships+xml"/>
  <Override PartName="/xl/worksheets/_rels/sheet17.xml.rels" ContentType="application/vnd.openxmlformats-package.relationship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20.xml" ContentType="application/vnd.openxmlformats-officedocument.spreadsheetml.worksheet+xml"/>
  <Override PartName="/xl/worksheets/sheet19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worksheets/sheet13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0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comments3.xml" ContentType="application/vnd.openxmlformats-officedocument.spreadsheetml.comments+xml"/>
  <Override PartName="/xl/comments2.xml" ContentType="application/vnd.openxmlformats-officedocument.spreadsheetml.comments+xml"/>
  <Override PartName="/xl/comments8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tables/table4.xml" ContentType="application/vnd.openxmlformats-officedocument.spreadsheetml.table+xml"/>
  <Override PartName="/xl/tables/table3.xml" ContentType="application/vnd.openxmlformats-officedocument.spreadsheetml.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7.xml" ContentType="application/vnd.openxmlformats-officedocument.spreadsheetml.comments+xml"/>
  <Override PartName="/xl/comments16.xml" ContentType="application/vnd.openxmlformats-officedocument.spreadsheetml.comments+xml"/>
  <Override PartName="/xl/comments15.xml" ContentType="application/vnd.openxmlformats-officedocument.spreadsheetml.comments+xml"/>
  <Override PartName="/xl/comments14.xml" ContentType="application/vnd.openxmlformats-officedocument.spreadsheetml.comments+xml"/>
  <Override PartName="/xl/comments13.xml" ContentType="application/vnd.openxmlformats-officedocument.spreadsheetml.comments+xml"/>
  <Override PartName="/xl/comments11.xml" ContentType="application/vnd.openxmlformats-officedocument.spreadsheetml.comments+xml"/>
  <Override PartName="/xl/comments10.xml" ContentType="application/vnd.openxmlformats-officedocument.spreadsheetml.comments+xml"/>
  <Override PartName="/xl/comments12.xml" ContentType="application/vnd.openxmlformats-officedocument.spreadsheetml.comment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IENTAÇÕES" sheetId="1" state="visible" r:id="rId2"/>
    <sheet name="PROPOSTA" sheetId="2" state="visible" r:id="rId3"/>
    <sheet name="Item 1" sheetId="3" state="visible" r:id="rId4"/>
    <sheet name="Item 2" sheetId="4" state="visible" r:id="rId5"/>
    <sheet name="Item 3" sheetId="5" state="visible" r:id="rId6"/>
    <sheet name="Item 4" sheetId="6" state="visible" r:id="rId7"/>
    <sheet name="Item 5" sheetId="7" state="visible" r:id="rId8"/>
    <sheet name="Item 6" sheetId="8" state="visible" r:id="rId9"/>
    <sheet name="Equipametos - Motorista" sheetId="9" state="visible" r:id="rId10"/>
    <sheet name="Item 7" sheetId="10" state="visible" r:id="rId11"/>
    <sheet name="Item 8" sheetId="11" state="visible" r:id="rId12"/>
    <sheet name="Item 9" sheetId="12" state="visible" r:id="rId13"/>
    <sheet name="Item 10" sheetId="13" state="visible" r:id="rId14"/>
    <sheet name="Item 11" sheetId="14" state="visible" r:id="rId15"/>
    <sheet name="Item 12" sheetId="15" state="visible" r:id="rId16"/>
    <sheet name="Item 13" sheetId="16" state="visible" r:id="rId17"/>
    <sheet name="Item 14" sheetId="17" state="visible" r:id="rId18"/>
    <sheet name="Materiais - Limpeza" sheetId="18" state="visible" r:id="rId19"/>
    <sheet name="Equipamentos - Limpeza" sheetId="19" state="visible" r:id="rId20"/>
    <sheet name="EPIs - Limpeza" sheetId="20" state="visible" r:id="rId21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comments10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65" authorId="0">
      <text>
        <r>
          <rPr>
            <sz val="11"/>
            <color rgb="FF000000"/>
            <rFont val="Calibri"/>
            <family val="0"/>
            <charset val="1"/>
          </rPr>
          <t xml:space="preserve">Considera 2 vales por dia para 21 dias por mês (média) x preço da passagem urbana na localidade onde será prestado o serviço.</t>
        </r>
      </text>
    </comment>
    <comment ref="D138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    Empresas Lucro Presumido:
PIS: 0,65% / COFINS: 3,00%
Empresas Lucro Real:
PIS: 1,65% / COFINS: 7,60%</t>
        </r>
      </text>
    </comment>
    <comment ref="D139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Empresas Lucro Presumido:
PIS: 0,65% / COFINS: 3,00%
Empresas Lucro Real:
PIS: 1,65% / COFINS: 7,60%</t>
        </r>
      </text>
    </comment>
    <comment ref="D140" authorId="0">
      <text>
        <r>
          <rPr>
            <sz val="11"/>
            <color rgb="FF000000"/>
            <rFont val="Calibri"/>
            <family val="0"/>
            <charset val="1"/>
          </rPr>
          <t xml:space="preserve">ISSQN conforme o local de prestação dos serviços.</t>
        </r>
      </text>
    </comment>
    <comment ref="F33" authorId="0">
      <text>
        <r>
          <rPr>
            <sz val="11"/>
            <color rgb="FF000000"/>
            <rFont val="Calibri"/>
            <family val="0"/>
            <charset val="1"/>
          </rPr>
          <t xml:space="preserve">Incidente sobre o salário mínimo, conforme CLÁUSULA DÉCIMA da CCT utilizada como referência.</t>
        </r>
      </text>
    </comment>
  </commentList>
</comments>
</file>

<file path=xl/comments1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65" authorId="0">
      <text>
        <r>
          <rPr>
            <sz val="11"/>
            <color rgb="FF000000"/>
            <rFont val="Calibri"/>
            <family val="0"/>
            <charset val="1"/>
          </rPr>
          <t xml:space="preserve">Considera 2 vales por dia para 21 dias por mês (média) x preço da passagem urbana na localidade onde será prestado o serviço.</t>
        </r>
      </text>
    </comment>
    <comment ref="D138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    Empresas Lucro Presumido:
PIS: 0,65% / COFINS: 3,00%
Empresas Lucro Real:
PIS: 1,65% / COFINS: 7,60%</t>
        </r>
      </text>
    </comment>
    <comment ref="D139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Empresas Lucro Presumido:
PIS: 0,65% / COFINS: 3,00%
Empresas Lucro Real:
PIS: 1,65% / COFINS: 7,60%</t>
        </r>
      </text>
    </comment>
    <comment ref="D140" authorId="0">
      <text>
        <r>
          <rPr>
            <sz val="11"/>
            <color rgb="FF000000"/>
            <rFont val="Calibri"/>
            <family val="0"/>
            <charset val="1"/>
          </rPr>
          <t xml:space="preserve">ISSQN conforme o local de prestação dos serviços.</t>
        </r>
      </text>
    </comment>
  </commentList>
</comments>
</file>

<file path=xl/comments1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65" authorId="0">
      <text>
        <r>
          <rPr>
            <sz val="11"/>
            <color rgb="FF000000"/>
            <rFont val="Calibri"/>
            <family val="0"/>
            <charset val="1"/>
          </rPr>
          <t xml:space="preserve">Considera 2 vales por dia para 21 dias por mês (média) x preço da passagem urbana na localidade onde será prestado o serviço.</t>
        </r>
      </text>
    </comment>
    <comment ref="D138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    Empresas Lucro Presumido:
PIS: 0,65% / COFINS: 3,00%
Empresas Lucro Real:
PIS: 1,65% / COFINS: 7,60%</t>
        </r>
      </text>
    </comment>
    <comment ref="D139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Empresas Lucro Presumido:
PIS: 0,65% / COFINS: 3,00%
Empresas Lucro Real:
PIS: 1,65% / COFINS: 7,60%</t>
        </r>
      </text>
    </comment>
    <comment ref="D140" authorId="0">
      <text>
        <r>
          <rPr>
            <sz val="11"/>
            <color rgb="FF000000"/>
            <rFont val="Calibri"/>
            <family val="0"/>
            <charset val="1"/>
          </rPr>
          <t xml:space="preserve">ISSQN conforme o local de prestação dos serviços.</t>
        </r>
      </text>
    </comment>
  </commentList>
</comments>
</file>

<file path=xl/comments13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65" authorId="0">
      <text>
        <r>
          <rPr>
            <sz val="11"/>
            <color rgb="FF000000"/>
            <rFont val="Calibri"/>
            <family val="0"/>
            <charset val="1"/>
          </rPr>
          <t xml:space="preserve">Considera 2 vales por dia para 21 dias por mês (média) x preço da passagem urbana na localidade onde será prestado o serviço.</t>
        </r>
      </text>
    </comment>
    <comment ref="D138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    Empresas Lucro Presumido:
PIS: 0,65% / COFINS: 3,00%
Empresas Lucro Real:
PIS: 1,65% / COFINS: 7,60%</t>
        </r>
      </text>
    </comment>
    <comment ref="D139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Empresas Lucro Presumido:
PIS: 0,65% / COFINS: 3,00%
Empresas Lucro Real:
PIS: 1,65% / COFINS: 7,60%</t>
        </r>
      </text>
    </comment>
    <comment ref="D140" authorId="0">
      <text>
        <r>
          <rPr>
            <sz val="11"/>
            <color rgb="FF000000"/>
            <rFont val="Calibri"/>
            <family val="0"/>
            <charset val="1"/>
          </rPr>
          <t xml:space="preserve">ISSQN conforme o local de prestação dos serviços.</t>
        </r>
      </text>
    </comment>
  </commentList>
</comments>
</file>

<file path=xl/comments14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65" authorId="0">
      <text>
        <r>
          <rPr>
            <sz val="11"/>
            <color rgb="FF000000"/>
            <rFont val="Calibri"/>
            <family val="0"/>
            <charset val="1"/>
          </rPr>
          <t xml:space="preserve">Considera 2 vales por dia para 21 dias por mês (média) x preço da passagem urbana na localidade onde será prestado o serviço.</t>
        </r>
      </text>
    </comment>
    <comment ref="D138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    Empresas Lucro Presumido:
PIS: 0,65% / COFINS: 3,00%
Empresas Lucro Real:
PIS: 1,65% / COFINS: 7,60%</t>
        </r>
      </text>
    </comment>
    <comment ref="D139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Empresas Lucro Presumido:
PIS: 0,65% / COFINS: 3,00%
Empresas Lucro Real:
PIS: 1,65% / COFINS: 7,60%</t>
        </r>
      </text>
    </comment>
    <comment ref="D140" authorId="0">
      <text>
        <r>
          <rPr>
            <sz val="11"/>
            <color rgb="FF000000"/>
            <rFont val="Calibri"/>
            <family val="0"/>
            <charset val="1"/>
          </rPr>
          <t xml:space="preserve">ISSQN conforme o local de prestação dos serviços.</t>
        </r>
      </text>
    </comment>
  </commentList>
</comments>
</file>

<file path=xl/comments15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65" authorId="0">
      <text>
        <r>
          <rPr>
            <sz val="11"/>
            <color rgb="FF000000"/>
            <rFont val="Calibri"/>
            <family val="0"/>
            <charset val="1"/>
          </rPr>
          <t xml:space="preserve">Considera 2 vales por dia para 25* dias por mês (média) x preço da passagem urbana na localidade onde será prestado o serviço.
*São 25 dias em razão de trabalho a ser realizado de segunda-feria a sábado.</t>
        </r>
      </text>
    </comment>
    <comment ref="D138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    Empresas Lucro Presumido:
PIS: 0,65% / COFINS: 3,00%
Empresas Lucro Real:
PIS: 1,65% / COFINS: 7,60%</t>
        </r>
      </text>
    </comment>
    <comment ref="D139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Empresas Lucro Presumido:
PIS: 0,65% / COFINS: 3,00%
Empresas Lucro Real:
PIS: 1,65% / COFINS: 7,60%</t>
        </r>
      </text>
    </comment>
    <comment ref="D140" authorId="0">
      <text>
        <r>
          <rPr>
            <sz val="11"/>
            <color rgb="FF000000"/>
            <rFont val="Calibri"/>
            <family val="0"/>
            <charset val="1"/>
          </rPr>
          <t xml:space="preserve">ISSQN conforme o local de prestação dos serviços.</t>
        </r>
      </text>
    </comment>
    <comment ref="I31" authorId="0">
      <text>
        <r>
          <rPr>
            <sz val="11"/>
            <color rgb="FF000000"/>
            <rFont val="Calibri"/>
            <family val="0"/>
            <charset val="1"/>
          </rPr>
          <t xml:space="preserve">Proporcionalidade aplicada para 30 horas.</t>
        </r>
      </text>
    </comment>
    <comment ref="I66" authorId="0">
      <text>
        <r>
          <rPr>
            <sz val="11"/>
            <color rgb="FF000000"/>
            <rFont val="Calibri"/>
            <family val="0"/>
            <charset val="1"/>
          </rPr>
          <t xml:space="preserve">Não é devido o auxílio para jornada inferior a 190 horas mensais e não superior a 6 horas diárias (Cláusula Décima Terceira da CCT).</t>
        </r>
      </text>
    </comment>
  </commentList>
</comments>
</file>

<file path=xl/comments16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65" authorId="0">
      <text>
        <r>
          <rPr>
            <sz val="11"/>
            <color rgb="FF000000"/>
            <rFont val="Calibri"/>
            <family val="0"/>
            <charset val="1"/>
          </rPr>
          <t xml:space="preserve">Considera 2 vales por dia para 21 dias por mês (média) x preço da passagem urbana na localidade onde será prestado o serviço.</t>
        </r>
      </text>
    </comment>
    <comment ref="D138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    Empresas Lucro Presumido:
PIS: 0,65% / COFINS: 3,00%
Empresas Lucro Real:
PIS: 1,65% / COFINS: 7,60%</t>
        </r>
      </text>
    </comment>
    <comment ref="D139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Empresas Lucro Presumido:
PIS: 0,65% / COFINS: 3,00%
Empresas Lucro Real:
PIS: 1,65% / COFINS: 7,60%</t>
        </r>
      </text>
    </comment>
    <comment ref="D140" authorId="0">
      <text>
        <r>
          <rPr>
            <sz val="11"/>
            <color rgb="FF000000"/>
            <rFont val="Calibri"/>
            <family val="0"/>
            <charset val="1"/>
          </rPr>
          <t xml:space="preserve">ISSQN conforme o local de prestação dos serviços.</t>
        </r>
      </text>
    </comment>
  </commentList>
</comments>
</file>

<file path=xl/comments17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65" authorId="0">
      <text>
        <r>
          <rPr>
            <sz val="11"/>
            <color rgb="FF000000"/>
            <rFont val="Calibri"/>
            <family val="0"/>
            <charset val="1"/>
          </rPr>
          <t xml:space="preserve">Considera 2 vales por dia para 21 dias por mês (média) x preço da passagem urbana na localidade onde será prestado o serviço.</t>
        </r>
      </text>
    </comment>
    <comment ref="D138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    Empresas Lucro Presumido:
PIS: 0,65% / COFINS: 3,00%
Empresas Lucro Real:
PIS: 1,65% / COFINS: 7,60%</t>
        </r>
      </text>
    </comment>
    <comment ref="D139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Empresas Lucro Presumido:
PIS: 0,65% / COFINS: 3,00%
Empresas Lucro Real:
PIS: 1,65% / COFINS: 7,60%</t>
        </r>
      </text>
    </comment>
    <comment ref="D140" authorId="0">
      <text>
        <r>
          <rPr>
            <sz val="11"/>
            <color rgb="FF000000"/>
            <rFont val="Calibri"/>
            <family val="0"/>
            <charset val="1"/>
          </rPr>
          <t xml:space="preserve">ISSQN conforme o local de prestação dos serviços.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C11" authorId="0">
      <text>
        <r>
          <rPr>
            <sz val="11"/>
            <color rgb="FF000000"/>
            <rFont val="Calibri"/>
            <family val="0"/>
            <charset val="1"/>
          </rPr>
          <t xml:space="preserve">Selecione o tipo de tributação da empresa.</t>
        </r>
      </text>
    </comment>
    <comment ref="E11" authorId="0">
      <text>
        <r>
          <rPr>
            <sz val="11"/>
            <color rgb="FF000000"/>
            <rFont val="Calibri"/>
            <family val="0"/>
            <charset val="1"/>
          </rPr>
          <t xml:space="preserve">Preencha o percentual do PIS. Este dado será transferido para todas as planilhas.</t>
        </r>
      </text>
    </comment>
    <comment ref="E12" authorId="0">
      <text>
        <r>
          <rPr>
            <sz val="11"/>
            <color rgb="FF000000"/>
            <rFont val="Calibri"/>
            <family val="0"/>
            <charset val="1"/>
          </rPr>
          <t xml:space="preserve">Preencha o percentual do RAT.</t>
        </r>
      </text>
    </comment>
    <comment ref="G11" authorId="0">
      <text>
        <r>
          <rPr>
            <sz val="11"/>
            <color rgb="FF000000"/>
            <rFont val="Calibri"/>
            <family val="0"/>
            <charset val="1"/>
          </rPr>
          <t xml:space="preserve">Preencha o percentual da COFINS. Este dado será transferido para todas as planilhas.</t>
        </r>
      </text>
    </comment>
    <comment ref="G12" authorId="0">
      <text>
        <r>
          <rPr>
            <sz val="11"/>
            <color rgb="FF000000"/>
            <rFont val="Calibri"/>
            <family val="0"/>
            <charset val="1"/>
          </rPr>
          <t xml:space="preserve">Preencha o percentual do FAP.</t>
        </r>
      </text>
    </comment>
  </commentList>
</comments>
</file>

<file path=xl/comments3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A83" authorId="0">
      <text>
        <r>
          <rPr>
            <sz val="11"/>
            <color rgb="FF000000"/>
            <rFont val="Calibri"/>
            <family val="0"/>
            <charset val="1"/>
          </rPr>
          <t xml:space="preserve">As notas explicativas do Módulo 3: Provisão para Rescisão aplicam-se a todos os serviços.</t>
        </r>
      </text>
    </comment>
    <comment ref="D65" authorId="0">
      <text>
        <r>
          <rPr>
            <sz val="11"/>
            <color rgb="FF000000"/>
            <rFont val="Calibri"/>
            <family val="0"/>
            <charset val="1"/>
          </rPr>
          <t xml:space="preserve">Considera 2 vales por dia para 21 dias por mês (média) x preço da passagem urbana na localidade onde será prestado o serviço.</t>
        </r>
      </text>
    </comment>
    <comment ref="D85" authorId="0">
      <text>
        <r>
          <rPr>
            <sz val="11"/>
            <color rgb="FF000000"/>
            <rFont val="Calibri"/>
            <family val="0"/>
            <charset val="1"/>
          </rPr>
          <t xml:space="preserve">Adaptado para 36 meses de contrato.</t>
        </r>
      </text>
    </comment>
    <comment ref="D87" authorId="0">
      <text>
        <r>
          <rPr>
            <sz val="11"/>
            <color rgb="FF000000"/>
            <rFont val="Calibri"/>
            <family val="0"/>
            <charset val="1"/>
          </rPr>
          <t xml:space="preserve">Conforme MANUAL DE PREENCHIMENTO DO MODELO DE PLANILHAS DE
CUSTOS E DE FORMAÇÃO DE PREÇOS DO SUPERIOR TRIBUNAL
DE JUSTIÇA.
Considera que 90% dos empregados são demitidos sem justa causa.
Adaptado para o percentual de 12,10% da conta vinculada.
Percentual máximo admitido: 3,85%</t>
        </r>
      </text>
    </comment>
    <comment ref="D88" authorId="0">
      <text>
        <r>
          <rPr>
            <sz val="11"/>
            <color rgb="FF000000"/>
            <rFont val="Calibri"/>
            <family val="0"/>
            <charset val="1"/>
          </rPr>
          <t xml:space="preserve">Adaptado para 36 meses de contrato. Exclui-se ou reduz-se na possível prorrogação.
Este é o percentual máximo aceitável.
</t>
        </r>
      </text>
    </comment>
    <comment ref="D90" authorId="0">
      <text>
        <r>
          <rPr>
            <sz val="11"/>
            <color rgb="FF000000"/>
            <rFont val="Calibri"/>
            <family val="0"/>
            <charset val="1"/>
          </rPr>
          <t xml:space="preserve">Conforme MANUAL DE PREENCHIMENTO DO MODELO DE PLANILHAS DE
CUSTOS E DE FORMAÇÃO DE PREÇOS DO SUPERIOR TRIBUNAL
DE JUSTIÇA.
Adaptado para 36 meses de contrato. Exclui-se ou reduz-se na prorrogação.</t>
        </r>
      </text>
    </comment>
    <comment ref="D140" authorId="0">
      <text>
        <r>
          <rPr>
            <sz val="11"/>
            <color rgb="FF000000"/>
            <rFont val="Calibri"/>
            <family val="0"/>
            <charset val="1"/>
          </rPr>
          <t xml:space="preserve">ISSQN conforme o local de prestação dos serviços.</t>
        </r>
      </text>
    </comment>
  </commentList>
</comments>
</file>

<file path=xl/comments4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65" authorId="0">
      <text>
        <r>
          <rPr>
            <sz val="11"/>
            <color rgb="FF000000"/>
            <rFont val="Calibri"/>
            <family val="0"/>
            <charset val="1"/>
          </rPr>
          <t xml:space="preserve">Considera 2 vales por dia para 21 dias por mês (média) x preço da passagem urbana na localidade onde será prestado o serviço.</t>
        </r>
      </text>
    </comment>
    <comment ref="D138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    Empresas Lucro Presumido:
PIS: 0,65% / COFINS: 3,00%
Empresas Lucro Real:
PIS: 1,65% / COFINS: 7,60%</t>
        </r>
      </text>
    </comment>
    <comment ref="D139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Empresas Lucro Presumido:
PIS: 0,65% / COFINS: 3,00%
Empresas Lucro Real:
PIS: 1,65% / COFINS: 7,60%</t>
        </r>
      </text>
    </comment>
    <comment ref="D140" authorId="0">
      <text>
        <r>
          <rPr>
            <sz val="11"/>
            <color rgb="FF000000"/>
            <rFont val="Calibri"/>
            <family val="0"/>
            <charset val="1"/>
          </rPr>
          <t xml:space="preserve">ISSQN conforme o local de prestação dos serviços.</t>
        </r>
      </text>
    </comment>
  </commentList>
</comments>
</file>

<file path=xl/comments5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65" authorId="0">
      <text>
        <r>
          <rPr>
            <sz val="11"/>
            <color rgb="FF000000"/>
            <rFont val="Calibri"/>
            <family val="0"/>
            <charset val="1"/>
          </rPr>
          <t xml:space="preserve">Considera 2 vales por dia para 21 dias por mês (média) x preço da passagem urbana na localidade onde será prestado o serviço.</t>
        </r>
      </text>
    </comment>
    <comment ref="D138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    Empresas Lucro Presumido:
PIS: 0,65% / COFINS: 3,00%
Empresas Lucro Real:
PIS: 1,65% / COFINS: 7,60%</t>
        </r>
      </text>
    </comment>
    <comment ref="D139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Empresas Lucro Presumido:
PIS: 0,65% / COFINS: 3,00%
Empresas Lucro Real:
PIS: 1,65% / COFINS: 7,60%</t>
        </r>
      </text>
    </comment>
    <comment ref="D140" authorId="0">
      <text>
        <r>
          <rPr>
            <sz val="11"/>
            <color rgb="FF000000"/>
            <rFont val="Calibri"/>
            <family val="0"/>
            <charset val="1"/>
          </rPr>
          <t xml:space="preserve">ISSQN conforme o local de prestação dos serviços.</t>
        </r>
      </text>
    </comment>
  </commentList>
</comments>
</file>

<file path=xl/comments6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65" authorId="0">
      <text>
        <r>
          <rPr>
            <sz val="11"/>
            <color rgb="FF000000"/>
            <rFont val="Calibri"/>
            <family val="0"/>
            <charset val="1"/>
          </rPr>
          <t xml:space="preserve">Considera 2 vales por dia para 21 dias por mês (média) x preço da passagem urbana na localidade onde será prestado o serviço.</t>
        </r>
      </text>
    </comment>
    <comment ref="D138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    Empresas Lucro Presumido:
PIS: 0,65% / COFINS: 3,00%
Empresas Lucro Real:
PIS: 1,65% / COFINS: 7,60%</t>
        </r>
      </text>
    </comment>
    <comment ref="D139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Empresas Lucro Presumido:
PIS: 0,65% / COFINS: 3,00%
Empresas Lucro Real:
PIS: 1,65% / COFINS: 7,60%</t>
        </r>
      </text>
    </comment>
    <comment ref="D140" authorId="0">
      <text>
        <r>
          <rPr>
            <sz val="11"/>
            <color rgb="FF000000"/>
            <rFont val="Calibri"/>
            <family val="0"/>
            <charset val="1"/>
          </rPr>
          <t xml:space="preserve">ISSQN conforme o local de prestação dos serviços.</t>
        </r>
      </text>
    </comment>
  </commentList>
</comments>
</file>

<file path=xl/comments7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65" authorId="0">
      <text>
        <r>
          <rPr>
            <sz val="11"/>
            <color rgb="FF000000"/>
            <rFont val="Calibri"/>
            <family val="0"/>
            <charset val="1"/>
          </rPr>
          <t xml:space="preserve">Considera 2 vales por dia para 21 dias por mês (média) x preço da passagem urbana na localidade onde será prestado o serviço.</t>
        </r>
      </text>
    </comment>
    <comment ref="D138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    Empresas Lucro Presumido:
PIS: 0,65% / COFINS: 3,00%
Empresas Lucro Real:
PIS: 1,65% / COFINS: 7,60%</t>
        </r>
      </text>
    </comment>
    <comment ref="D139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Empresas Lucro Presumido:
PIS: 0,65% / COFINS: 3,00%
Empresas Lucro Real:
PIS: 1,65% / COFINS: 7,60%</t>
        </r>
      </text>
    </comment>
    <comment ref="D140" authorId="0">
      <text>
        <r>
          <rPr>
            <sz val="11"/>
            <color rgb="FF000000"/>
            <rFont val="Calibri"/>
            <family val="0"/>
            <charset val="1"/>
          </rPr>
          <t xml:space="preserve">ISSQN conforme o local de prestação dos serviços.</t>
        </r>
      </text>
    </comment>
  </commentList>
</comments>
</file>

<file path=xl/comments8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65" authorId="0">
      <text>
        <r>
          <rPr>
            <sz val="11"/>
            <color rgb="FF000000"/>
            <rFont val="Calibri"/>
            <family val="0"/>
            <charset val="1"/>
          </rPr>
          <t xml:space="preserve">Considera 2 vales por dia para 21 dias por mês (média) x preço da passagem urbana na localidade onde será prestado o serviço.</t>
        </r>
      </text>
    </comment>
    <comment ref="D138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    Empresas Lucro Presumido:
PIS: 0,65% / COFINS: 3,00%
Empresas Lucro Real:
PIS: 1,65% / COFINS: 7,60%</t>
        </r>
      </text>
    </comment>
    <comment ref="D139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Empresas Lucro Presumido:
PIS: 0,65% / COFINS: 3,00%
Empresas Lucro Real:
PIS: 1,65% / COFINS: 7,60%</t>
        </r>
      </text>
    </comment>
    <comment ref="D140" authorId="0">
      <text>
        <r>
          <rPr>
            <sz val="11"/>
            <color rgb="FF000000"/>
            <rFont val="Calibri"/>
            <family val="0"/>
            <charset val="1"/>
          </rPr>
          <t xml:space="preserve">ISSQN conforme o local de prestação dos serviços.</t>
        </r>
      </text>
    </comment>
  </commentList>
</comments>
</file>

<file path=xl/sharedStrings.xml><?xml version="1.0" encoding="utf-8"?>
<sst xmlns="http://schemas.openxmlformats.org/spreadsheetml/2006/main" count="4089" uniqueCount="360">
  <si>
    <t xml:space="preserve">ORIENTAÇÕES A RESPEITO DA PLANILHA DE CUSTOS E FORMAÇÃO DE PREÇOS</t>
  </si>
  <si>
    <t xml:space="preserve">Esta planilha é uma estimativa utilizada pela Administração para apuramento dos valores máximos a serem pagos por cada item a ser licitado. O uso desta planilha pelas licitantes é facultativo.</t>
  </si>
  <si>
    <t xml:space="preserve">A despeito do item anterior, recomendamos a utilização desta planilha pelas licitantes, uma vez que ela dispõe as informações em formato já conhecido pela Administração, facilitando e agilizando os trabalhos da sessão pública do pregão, além de conterem fórmulas que facilitam o seu preenchimento.</t>
  </si>
  <si>
    <t xml:space="preserve">É de inteira responsabilidade das licitantes o preenchimento das informações da planilha. Eventuais equívocos não poderão ser atribuídos às informações utilizadas pela Administração na elaboração do orçamento para a contratação. Portanto, as licitantes deverão certificar-se de informações como valores de passagens urbanas, tributos municipais, Convenções Coletivas atualizadas, dentre outras.</t>
  </si>
  <si>
    <t xml:space="preserve">As licitantes deverão cotar os itens de mão de obra e insumos considerando as informações prestadas pela Administração nos documentos de planejamento da contratação: Estudo Técnico Preliminar, Termo de Referência, Instrumentos de Medição de Resultados, Mapa de Riscos; devendo considerar ainda o gerenciamento de seu negócio e a obrigatoriedade de cotar os itens referentes à mão de obra em conformidade com a legislação trabalhista vigente e demais normas relacionadas à matéria, tais como as Convenções Coletivas de Trabalho.</t>
  </si>
  <si>
    <t xml:space="preserve">Na aba "PROPOSTA", as licitantes deverão preencher, além das informações de identificação, as células do tipo de tributação, PIS, COFINS, RAT e FAP. Feito isso, essas informações serão transportadas para todas as demais planilhas.</t>
  </si>
  <si>
    <t xml:space="preserve">Nas planilhas de insumos (materiais, equipamentos e EPIs), as licitantes deverão preencher, obrigatoriamente, as células referentes aos valores unitários de cada item. As quantidades foram estimadas pela Administração com base em histórico de consumo.</t>
  </si>
  <si>
    <t xml:space="preserve">Nas planilhas de formação de preços da mão de obra, a metodologia para o cálculo de alguns itens está inserida na descrição ou por meio de nota na célula. Recomendamos verificar a planilha do item 1 para todas as informações. As licitantes poderão utilizar percentuais diversos daqueles inseridos pela Administração, exceto nos casos de direitos trabalhistas e sociais garantidos por lei.</t>
  </si>
  <si>
    <t xml:space="preserve">IF SUDESTE MG - UASG 158123</t>
  </si>
  <si>
    <t xml:space="preserve">PROCESSO Nº:</t>
  </si>
  <si>
    <t xml:space="preserve">23232.001266/2021-84</t>
  </si>
  <si>
    <t xml:space="preserve">PREGÃO Nº:</t>
  </si>
  <si>
    <t xml:space="preserve">20/2022</t>
  </si>
  <si>
    <t xml:space="preserve">DATA:</t>
  </si>
  <si>
    <t xml:space="preserve">RAZÃO SOCIAL:</t>
  </si>
  <si>
    <t xml:space="preserve">CNPJ:</t>
  </si>
  <si>
    <t xml:space="preserve">ENDEREÇO COMPLETO:</t>
  </si>
  <si>
    <t xml:space="preserve">TELEFONE:</t>
  </si>
  <si>
    <t xml:space="preserve">E-MAIL:</t>
  </si>
  <si>
    <t xml:space="preserve">INFORMAÇÕES GERAIS</t>
  </si>
  <si>
    <t xml:space="preserve">TIPO DE TRIBUTAÇÃO</t>
  </si>
  <si>
    <t xml:space="preserve">Lucro Real</t>
  </si>
  <si>
    <t xml:space="preserve">PIS</t>
  </si>
  <si>
    <t xml:space="preserve">COFINS</t>
  </si>
  <si>
    <t xml:space="preserve">SAT</t>
  </si>
  <si>
    <t xml:space="preserve">RAT</t>
  </si>
  <si>
    <t xml:space="preserve">FAP</t>
  </si>
  <si>
    <t xml:space="preserve">PROPOSTA</t>
  </si>
  <si>
    <t xml:space="preserve">ITEM</t>
  </si>
  <si>
    <t xml:space="preserve">DESCRIÇÃO</t>
  </si>
  <si>
    <t xml:space="preserve">LOCAL DE PRESTAÇÃO DOS SERVIÇOS</t>
  </si>
  <si>
    <t xml:space="preserve">UNIDADE DE MEDIDA</t>
  </si>
  <si>
    <t xml:space="preserve">QUANT. (T. POSTOS X T. MESES)</t>
  </si>
  <si>
    <t xml:space="preserve">VALOR UNITÁRIO MÉDIO 
(POR POSTO)</t>
  </si>
  <si>
    <t xml:space="preserve">VALOR MENSAL MÁXIMO</t>
  </si>
  <si>
    <t xml:space="preserve">VALOR TOTAL MÁXIMO</t>
  </si>
  <si>
    <t xml:space="preserve">Serviço de RECEPÇÃO</t>
  </si>
  <si>
    <t xml:space="preserve">Juiz de Fora (Reitoria)</t>
  </si>
  <si>
    <t xml:space="preserve">Posto de serviço/mês</t>
  </si>
  <si>
    <t xml:space="preserve">Barbacena</t>
  </si>
  <si>
    <t xml:space="preserve">Manhuaçu</t>
  </si>
  <si>
    <t xml:space="preserve">Serviço de MOTORISTA</t>
  </si>
  <si>
    <t xml:space="preserve">São João del-Rei</t>
  </si>
  <si>
    <t xml:space="preserve">Muriaé</t>
  </si>
  <si>
    <t xml:space="preserve">Serviço de LIMPEZA</t>
  </si>
  <si>
    <t xml:space="preserve">Cataguases</t>
  </si>
  <si>
    <t xml:space="preserve">Santos Dumont</t>
  </si>
  <si>
    <t xml:space="preserve">Ubá</t>
  </si>
  <si>
    <t xml:space="preserve">TOTAIS</t>
  </si>
  <si>
    <t xml:space="preserve">PLANILHA DE CUSTOS E FORMAÇÃO DE PREÇOS</t>
  </si>
  <si>
    <t xml:space="preserve">DADOS DA LICITAÇÃO</t>
  </si>
  <si>
    <t xml:space="preserve">Nº  Processo  </t>
  </si>
  <si>
    <t xml:space="preserve">Licitação Nº </t>
  </si>
  <si>
    <t xml:space="preserve">DADOS DA CONTRATAÇÃO</t>
  </si>
  <si>
    <t xml:space="preserve">A</t>
  </si>
  <si>
    <t xml:space="preserve">Data da apresentação da proposta (dia/mês/ano)</t>
  </si>
  <si>
    <t xml:space="preserve">B</t>
  </si>
  <si>
    <t xml:space="preserve">Município/UF da prestação do serviço</t>
  </si>
  <si>
    <t xml:space="preserve">C</t>
  </si>
  <si>
    <t xml:space="preserve">Convenção coletiva que serviu de referência para o orçamento</t>
  </si>
  <si>
    <t xml:space="preserve">MG000249/2022</t>
  </si>
  <si>
    <t xml:space="preserve">D</t>
  </si>
  <si>
    <t xml:space="preserve">Nº de meses de execução contratual</t>
  </si>
  <si>
    <t xml:space="preserve">IDENTIFICAÇÃO DO SERVIÇO</t>
  </si>
  <si>
    <t xml:space="preserve">Tipo de Serviço</t>
  </si>
  <si>
    <t xml:space="preserve">Unidade de Medida</t>
  </si>
  <si>
    <t xml:space="preserve">Quantidade total a contratar (Em função da unidade de medida)</t>
  </si>
  <si>
    <t xml:space="preserve">Descrição do serviço</t>
  </si>
  <si>
    <t xml:space="preserve">Conforme termo de referência e estudos técnicos preliminares</t>
  </si>
  <si>
    <t xml:space="preserve">Dados complementares para composição dos custos referentes à mão de obra</t>
  </si>
  <si>
    <t xml:space="preserve">Categoria profissional (vinculada à execução contratual) e CBO</t>
  </si>
  <si>
    <t xml:space="preserve">Recepcionista - CBO 4221-05</t>
  </si>
  <si>
    <t xml:space="preserve">Data base da categoria (dia/mês/ano)</t>
  </si>
  <si>
    <t xml:space="preserve">1º de janeiro</t>
  </si>
  <si>
    <t xml:space="preserve">Salário Normativo da Categoria</t>
  </si>
  <si>
    <t xml:space="preserve">CUSTOS DA MÃO DE OBRA VINCULADA AO SERVIÇO</t>
  </si>
  <si>
    <t xml:space="preserve">MÓDULO  1 :   COMPOSIÇÃO DA REMUNERAÇÃO</t>
  </si>
  <si>
    <t xml:space="preserve">Submódulo 1.1 – Remuneração</t>
  </si>
  <si>
    <t xml:space="preserve">1.1</t>
  </si>
  <si>
    <t xml:space="preserve">Descrição</t>
  </si>
  <si>
    <t xml:space="preserve">Valor (R$)</t>
  </si>
  <si>
    <r>
      <rPr>
        <sz val="11"/>
        <color rgb="FF000000"/>
        <rFont val="Calibri"/>
        <family val="0"/>
        <charset val="1"/>
      </rPr>
      <t xml:space="preserve">Salário (</t>
    </r>
    <r>
      <rPr>
        <sz val="11"/>
        <color rgb="FFFF0000"/>
        <rFont val="Calibri"/>
        <family val="0"/>
        <charset val="1"/>
      </rPr>
      <t xml:space="preserve">proporcional à jornada de trabalho prevista</t>
    </r>
    <r>
      <rPr>
        <sz val="11"/>
        <color rgb="FF000000"/>
        <rFont val="Calibri"/>
        <family val="0"/>
        <charset val="1"/>
      </rPr>
      <t xml:space="preserve">)</t>
    </r>
  </si>
  <si>
    <t xml:space="preserve">Adicional de Periculosidade</t>
  </si>
  <si>
    <t xml:space="preserve">Adicional de Insalubridade</t>
  </si>
  <si>
    <t xml:space="preserve">Adicional Noturno</t>
  </si>
  <si>
    <t xml:space="preserve">E</t>
  </si>
  <si>
    <t xml:space="preserve">Adicional de Hora Noturna Reduzida</t>
  </si>
  <si>
    <t xml:space="preserve">F</t>
  </si>
  <si>
    <t xml:space="preserve">Adicional de Hora Extra no Feriado Trabalhado</t>
  </si>
  <si>
    <t xml:space="preserve">G</t>
  </si>
  <si>
    <t xml:space="preserve">Outros (especificar)</t>
  </si>
  <si>
    <t xml:space="preserve">TOTAL DO MÓDULO 1: REMUNERAÇÃO</t>
  </si>
  <si>
    <r>
      <rPr>
        <b val="true"/>
        <sz val="11"/>
        <color rgb="FF000000"/>
        <rFont val="Calibri"/>
        <family val="0"/>
        <charset val="1"/>
      </rPr>
      <t xml:space="preserve">Nota:</t>
    </r>
    <r>
      <rPr>
        <sz val="11"/>
        <color rgb="FF000000"/>
        <rFont val="Calibri"/>
        <family val="0"/>
        <charset val="1"/>
      </rPr>
      <t xml:space="preserve"> os custos indicados na proposta para o módulo remuneração deverão ser exatamente os que serão pagos aos profissionais alocados na execução do contrato.</t>
    </r>
  </si>
  <si>
    <t xml:space="preserve">MÓDULO 2 :   ENCARGOS E BENEFÍCIOS ANUAIS, MENSAIS E DIÁRIOS </t>
  </si>
  <si>
    <t xml:space="preserve">Submódulo 2.1 - 13º (décimo terceiro) Salário, Férias e  Adicional de Férias </t>
  </si>
  <si>
    <t xml:space="preserve">2.1</t>
  </si>
  <si>
    <t xml:space="preserve">Percentual (%)</t>
  </si>
  <si>
    <t xml:space="preserve">13º Salário  </t>
  </si>
  <si>
    <t xml:space="preserve">Férias + Adicional de 1/3 Férias</t>
  </si>
  <si>
    <t xml:space="preserve">TOTAL </t>
  </si>
  <si>
    <r>
      <rPr>
        <b val="true"/>
        <sz val="11"/>
        <color rgb="FF000000"/>
        <rFont val="Calibri"/>
        <family val="0"/>
        <charset val="1"/>
      </rPr>
      <t xml:space="preserve">Nota:</t>
    </r>
    <r>
      <rPr>
        <sz val="11"/>
        <color rgb="FF000000"/>
        <rFont val="Calibri"/>
        <family val="0"/>
        <charset val="1"/>
      </rPr>
      <t xml:space="preserve"> O submódulo 2.1 será custo renovável a cada ano de contrato, conforme fundamentações no termo de referência.</t>
    </r>
  </si>
  <si>
    <t xml:space="preserve">Submódulo 2.2 - Encargos Previdenciários  e FGTS</t>
  </si>
  <si>
    <t xml:space="preserve">2.2</t>
  </si>
  <si>
    <t xml:space="preserve">GPS</t>
  </si>
  <si>
    <t xml:space="preserve">INSS</t>
  </si>
  <si>
    <t xml:space="preserve">Salário Educação</t>
  </si>
  <si>
    <t xml:space="preserve">SESC ou SESI</t>
  </si>
  <si>
    <t xml:space="preserve">SENAI ou SENAC</t>
  </si>
  <si>
    <t xml:space="preserve">SEBRAE</t>
  </si>
  <si>
    <t xml:space="preserve">INCRA</t>
  </si>
  <si>
    <t xml:space="preserve">FGTS</t>
  </si>
  <si>
    <t xml:space="preserve">TOTAL - Encargos previdenciários e FGTS: </t>
  </si>
  <si>
    <r>
      <rPr>
        <b val="true"/>
        <sz val="11"/>
        <color rgb="FF000000"/>
        <rFont val="Calibri"/>
        <family val="0"/>
        <charset val="1"/>
      </rPr>
      <t xml:space="preserve">Nota: </t>
    </r>
    <r>
      <rPr>
        <sz val="11"/>
        <color rgb="FF000000"/>
        <rFont val="Calibri"/>
        <family val="0"/>
        <charset val="1"/>
      </rPr>
      <t xml:space="preserve">Esses encargos incidem sobre o Módulo 1 + Submódulo 2.1</t>
    </r>
  </si>
  <si>
    <t xml:space="preserve">Submódulo 2.3 - Benefícios Mensais e Diários.</t>
  </si>
  <si>
    <t xml:space="preserve">2.3</t>
  </si>
  <si>
    <r>
      <rPr>
        <sz val="11"/>
        <color rgb="FF000000"/>
        <rFont val="Calibri"/>
        <family val="0"/>
        <charset val="1"/>
      </rPr>
      <t xml:space="preserve">Transporte (</t>
    </r>
    <r>
      <rPr>
        <sz val="11"/>
        <color rgb="FFCE181E"/>
        <rFont val="Calibri"/>
        <family val="0"/>
        <charset val="1"/>
      </rPr>
      <t xml:space="preserve">considera 21 dias de trabalho e dois vales por dia</t>
    </r>
    <r>
      <rPr>
        <sz val="11"/>
        <color rgb="FF000000"/>
        <rFont val="Calibri"/>
        <family val="0"/>
        <charset val="1"/>
      </rPr>
      <t xml:space="preserve">)</t>
    </r>
  </si>
  <si>
    <r>
      <rPr>
        <sz val="11"/>
        <color rgb="FF000000"/>
        <rFont val="Calibri"/>
        <family val="0"/>
        <charset val="1"/>
      </rPr>
      <t xml:space="preserve">Auxílio-Refeição/Alimentação </t>
    </r>
    <r>
      <rPr>
        <sz val="11"/>
        <color rgb="FFCE181E"/>
        <rFont val="Calibri"/>
        <family val="0"/>
        <charset val="1"/>
      </rPr>
      <t xml:space="preserve">(considera vales para 21 dias por mês)</t>
    </r>
  </si>
  <si>
    <t xml:space="preserve">Assistência Médica e Familiar</t>
  </si>
  <si>
    <t xml:space="preserve">Seguro de Vida, Invalidez e Funeral </t>
  </si>
  <si>
    <t xml:space="preserve">TOTAL DE BENEFÍCIOS MENSAIS E DIÁRIOS</t>
  </si>
  <si>
    <t xml:space="preserve">Quadro-Resumo do Módulo 2 - Encargos e Benefícios anuais, mensais e diários </t>
  </si>
  <si>
    <t xml:space="preserve">Módulo 2 - Encargos e Benefícios anuais, mensais e diários </t>
  </si>
  <si>
    <t xml:space="preserve">Submódulo 2.1</t>
  </si>
  <si>
    <t xml:space="preserve">Submódulo 2.2</t>
  </si>
  <si>
    <t xml:space="preserve">Submódulo 2.3</t>
  </si>
  <si>
    <t xml:space="preserve">TOTAL DO MÓDULO 2 :   Encargos e Benefícios Anuais, Mensais e Diários </t>
  </si>
  <si>
    <t xml:space="preserve">MÓDULO 3: PROVISÃO PARA RESCISÃO  </t>
  </si>
  <si>
    <t xml:space="preserve">Módulo 3: Provisão para Rescisão</t>
  </si>
  <si>
    <t xml:space="preserve">%</t>
  </si>
  <si>
    <t xml:space="preserve">Aviso Prévio Indenizado</t>
  </si>
  <si>
    <t xml:space="preserve">Incidência do FGTS sobre o Aviso Prévio Indenizado</t>
  </si>
  <si>
    <t xml:space="preserve">Multa rescisória do FGTS  (40% sobre a provisão mensal do FGTS)</t>
  </si>
  <si>
    <t xml:space="preserve">Aviso Prévio Trabalhado</t>
  </si>
  <si>
    <t xml:space="preserve">Incidência de GPS, FGTS e outras contribuições sobre o Aviso Prévio Trabalhado</t>
  </si>
  <si>
    <t xml:space="preserve">Multa rescisória do FGTS sobre o Aviso Prévio Trabalhado</t>
  </si>
  <si>
    <t xml:space="preserve">Total do custo de provisões para rescisão</t>
  </si>
  <si>
    <r>
      <rPr>
        <b val="true"/>
        <sz val="11"/>
        <color rgb="FF000000"/>
        <rFont val="Calibri"/>
        <family val="0"/>
        <charset val="1"/>
      </rPr>
      <t xml:space="preserve">Nota: </t>
    </r>
    <r>
      <rPr>
        <sz val="11"/>
        <color rgb="FF000000"/>
        <rFont val="Calibri"/>
        <family val="0"/>
        <charset val="1"/>
      </rPr>
      <t xml:space="preserve">Ver dispositivos no termo de referência que tratam dos custos do módulo 3.</t>
    </r>
  </si>
  <si>
    <t xml:space="preserve">MÓDULO 4 :  CUSTO DE REPOSIÇÃO DO PROFISSIONAL AUSENTE </t>
  </si>
  <si>
    <t xml:space="preserve">Submódulo 4.1 - Ausências Legais  (exceto férias)</t>
  </si>
  <si>
    <t xml:space="preserve">4.2</t>
  </si>
  <si>
    <t xml:space="preserve">Valor do custo de reposição diário (R$)</t>
  </si>
  <si>
    <r>
      <rPr>
        <sz val="11"/>
        <color rgb="FF000000"/>
        <rFont val="Calibri"/>
        <family val="0"/>
        <charset val="1"/>
      </rPr>
      <t xml:space="preserve">Substituto na cobertura de Ausências Legais</t>
    </r>
    <r>
      <rPr>
        <sz val="11"/>
        <color rgb="FFFF0000"/>
        <rFont val="Calibri"/>
        <family val="0"/>
        <charset val="1"/>
      </rPr>
      <t xml:space="preserve"> (Ref. Acórdão TCU 1753/2008–P)</t>
    </r>
  </si>
  <si>
    <r>
      <rPr>
        <sz val="11"/>
        <color rgb="FF000000"/>
        <rFont val="Calibri"/>
        <family val="0"/>
        <charset val="1"/>
      </rPr>
      <t xml:space="preserve">Substituto na cobertura de Licença Paternidade </t>
    </r>
    <r>
      <rPr>
        <sz val="11"/>
        <color rgb="FFFF0000"/>
        <rFont val="Calibri"/>
        <family val="0"/>
        <charset val="1"/>
      </rPr>
      <t xml:space="preserve">(Ref. Acórdão TCU 1753/2008–P)</t>
    </r>
  </si>
  <si>
    <r>
      <rPr>
        <sz val="11"/>
        <color rgb="FF000000"/>
        <rFont val="Calibri"/>
        <family val="0"/>
        <charset val="1"/>
      </rPr>
      <t xml:space="preserve">Substituto na cobertura de Ausência por acidente de trabalho</t>
    </r>
    <r>
      <rPr>
        <sz val="11"/>
        <color rgb="FFFF0000"/>
        <rFont val="Calibri"/>
        <family val="0"/>
        <charset val="1"/>
      </rPr>
      <t xml:space="preserve">  (Ref. Acórdão TCU 1753/2008–P)</t>
    </r>
  </si>
  <si>
    <t xml:space="preserve">Substituto na cobertura de Afastamento Maternidade</t>
  </si>
  <si>
    <t xml:space="preserve">Substituto na cobertura de Ausência por doença</t>
  </si>
  <si>
    <t xml:space="preserve">Total provisionado mensalmente para reposição de profissional ausente</t>
  </si>
  <si>
    <t xml:space="preserve">Submódulo 4.2 - Intervalo intrajornada</t>
  </si>
  <si>
    <t xml:space="preserve">Substituto na cobertura de Intervalo para repouso/alimentação (Valor Hora)</t>
  </si>
  <si>
    <t xml:space="preserve">MÓDULO 5 :   INSUMOS DIVERSOS </t>
  </si>
  <si>
    <t xml:space="preserve">SEQ.</t>
  </si>
  <si>
    <t xml:space="preserve">Uniformes</t>
  </si>
  <si>
    <t xml:space="preserve">EPIs</t>
  </si>
  <si>
    <t xml:space="preserve">Materiais</t>
  </si>
  <si>
    <t xml:space="preserve">Equipamentos (depreciação)</t>
  </si>
  <si>
    <t xml:space="preserve">TOTAL DE INSUMOS DIVERSOS</t>
  </si>
  <si>
    <t xml:space="preserve">RESUMO – MÓDULOS 01, 02, 03, 04 e 05</t>
  </si>
  <si>
    <t xml:space="preserve">CUSTO DIRETO POR EMPREGADO</t>
  </si>
  <si>
    <t xml:space="preserve">Módulo 1 - Composição da Remuneração</t>
  </si>
  <si>
    <t xml:space="preserve">Módulo 2 - Encargos e Benefícios Anuais, Mensais e Diários</t>
  </si>
  <si>
    <t xml:space="preserve">Módulo 3 -  Provisão para rescisão</t>
  </si>
  <si>
    <t xml:space="preserve">Módulo 4- Custo de Reposição do Profissional Ausente</t>
  </si>
  <si>
    <t xml:space="preserve">Módulo 5 – Insumos diversos</t>
  </si>
  <si>
    <t xml:space="preserve">MÓDULO  6 :   CUSTOS INDIRETOS, TRIBUTOS E LUCRO</t>
  </si>
  <si>
    <t xml:space="preserve">Submódulo 6.1 – Custos Indiretos, Tributos e Lucro</t>
  </si>
  <si>
    <r>
      <rPr>
        <sz val="11"/>
        <color rgb="FF000000"/>
        <rFont val="Calibri"/>
        <family val="0"/>
        <charset val="1"/>
      </rPr>
      <t xml:space="preserve">Percentual de Custos Indiretos – </t>
    </r>
    <r>
      <rPr>
        <b val="true"/>
        <sz val="11"/>
        <color rgb="FF000000"/>
        <rFont val="Calibri"/>
        <family val="0"/>
        <charset val="1"/>
      </rPr>
      <t xml:space="preserve">CI</t>
    </r>
  </si>
  <si>
    <r>
      <rPr>
        <sz val="11"/>
        <color rgb="FF000000"/>
        <rFont val="Calibri"/>
        <family val="0"/>
        <charset val="1"/>
      </rPr>
      <t xml:space="preserve">Percentual de Lucro – </t>
    </r>
    <r>
      <rPr>
        <b val="true"/>
        <sz val="11"/>
        <color rgb="FF000000"/>
        <rFont val="Calibri"/>
        <family val="0"/>
        <charset val="1"/>
      </rPr>
      <t xml:space="preserve">L</t>
    </r>
  </si>
  <si>
    <t xml:space="preserve">Total de tributos</t>
  </si>
  <si>
    <t xml:space="preserve">C1</t>
  </si>
  <si>
    <t xml:space="preserve">Base para cálculo dos tributos</t>
  </si>
  <si>
    <t xml:space="preserve">C2</t>
  </si>
  <si>
    <t xml:space="preserve">C3</t>
  </si>
  <si>
    <t xml:space="preserve">C4</t>
  </si>
  <si>
    <t xml:space="preserve">ISS</t>
  </si>
  <si>
    <t xml:space="preserve">TOTAL DE CUSTOS INDIRETOS, TRIBUTOS E LUCRO</t>
  </si>
  <si>
    <t xml:space="preserve">RESUMO GERAL – TODOS OS CUSTOS</t>
  </si>
  <si>
    <t xml:space="preserve">QUADRO RESUMO DO CUSTO DO SERVIÇO POR EMPREGADO</t>
  </si>
  <si>
    <t xml:space="preserve">Componentes do custo</t>
  </si>
  <si>
    <t xml:space="preserve">Módulo 1</t>
  </si>
  <si>
    <t xml:space="preserve">Remuneração</t>
  </si>
  <si>
    <t xml:space="preserve">Módulo 2</t>
  </si>
  <si>
    <t xml:space="preserve">Encargos e Benefícios Anuais, Mensais e Diários</t>
  </si>
  <si>
    <t xml:space="preserve">Módulo 3</t>
  </si>
  <si>
    <t xml:space="preserve">Provisão para rescisão</t>
  </si>
  <si>
    <t xml:space="preserve">Módulo 4</t>
  </si>
  <si>
    <t xml:space="preserve">Custo de Reposição do Profissional Ausente</t>
  </si>
  <si>
    <t xml:space="preserve">Módulo 5</t>
  </si>
  <si>
    <t xml:space="preserve">Insumos diversos</t>
  </si>
  <si>
    <t xml:space="preserve">Módulo 6</t>
  </si>
  <si>
    <t xml:space="preserve">Custos indiretos, lucros e tributos</t>
  </si>
  <si>
    <t xml:space="preserve">CUSTO TOTAL GERAL POR EMPREGADO</t>
  </si>
  <si>
    <t xml:space="preserve">VALOR GLOBAL DO CONTRATO</t>
  </si>
  <si>
    <t xml:space="preserve">VALOR MENSAL DO CONTRATO</t>
  </si>
  <si>
    <t xml:space="preserve">MG000729/2022</t>
  </si>
  <si>
    <t xml:space="preserve">MG001641/2021</t>
  </si>
  <si>
    <t xml:space="preserve">Motorista - CBO 7823-05</t>
  </si>
  <si>
    <t xml:space="preserve">Empregado</t>
  </si>
  <si>
    <t xml:space="preserve">Hora-extra/Ad. noturno</t>
  </si>
  <si>
    <t xml:space="preserve">Diária</t>
  </si>
  <si>
    <t xml:space="preserve">-</t>
  </si>
  <si>
    <t xml:space="preserve">Hora extra 60%</t>
  </si>
  <si>
    <t xml:space="preserve">Hora extra 100%</t>
  </si>
  <si>
    <t xml:space="preserve">Hora-extra</t>
  </si>
  <si>
    <t xml:space="preserve">Diária - Sem Pernoite</t>
  </si>
  <si>
    <t xml:space="preserve">Diária - Com Pernoite</t>
  </si>
  <si>
    <t xml:space="preserve">QUADRO GERAL DO CUSTO DO SERVIÇO</t>
  </si>
  <si>
    <t xml:space="preserve">NÚMERO DE EMPREGADOS</t>
  </si>
  <si>
    <t xml:space="preserve">NÚMERO DE MESES DE EXECUÇÃO</t>
  </si>
  <si>
    <t xml:space="preserve">VALOR TOTAL POR SEGMENTO</t>
  </si>
  <si>
    <t xml:space="preserve">VALOR MÉDIO MENSAL DO CONTRATO</t>
  </si>
  <si>
    <t xml:space="preserve">VALOR MÉDIO POR POSTO/MÊS</t>
  </si>
  <si>
    <t xml:space="preserve">MG001639/2021</t>
  </si>
  <si>
    <t xml:space="preserve">Motorista - CBO 7824-05</t>
  </si>
  <si>
    <t xml:space="preserve">Materiais e equipamentos</t>
  </si>
  <si>
    <t xml:space="preserve">MG003512/2021</t>
  </si>
  <si>
    <t xml:space="preserve">1º de agosto</t>
  </si>
  <si>
    <t xml:space="preserve">Hora extra 50%</t>
  </si>
  <si>
    <t xml:space="preserve">Item</t>
  </si>
  <si>
    <t xml:space="preserve">Equipamentos</t>
  </si>
  <si>
    <t xml:space="preserve">Unid.</t>
  </si>
  <si>
    <t xml:space="preserve">Vida útil (meses)</t>
  </si>
  <si>
    <t xml:space="preserve">Unidade</t>
  </si>
  <si>
    <t xml:space="preserve">Valor unitário</t>
  </si>
  <si>
    <t xml:space="preserve">Valor unitário mensal</t>
  </si>
  <si>
    <t xml:space="preserve">SJDR</t>
  </si>
  <si>
    <t xml:space="preserve">Ponto biométrico</t>
  </si>
  <si>
    <t xml:space="preserve">Campus</t>
  </si>
  <si>
    <t xml:space="preserve">Valor mensal Campus</t>
  </si>
  <si>
    <t xml:space="preserve">Valor total Campus (36 meses)</t>
  </si>
  <si>
    <t xml:space="preserve">SÃO JOÃO DEL-REI</t>
  </si>
  <si>
    <t xml:space="preserve">MG000185/2022</t>
  </si>
  <si>
    <t xml:space="preserve">Servente de limpeza - CBO 5143-20</t>
  </si>
  <si>
    <t xml:space="preserve">36 meses</t>
  </si>
  <si>
    <t xml:space="preserve">36 meses c/ insalubridade</t>
  </si>
  <si>
    <t xml:space="preserve">36 meses c/ h. noturna</t>
  </si>
  <si>
    <t xml:space="preserve">33 meses</t>
  </si>
  <si>
    <t xml:space="preserve">R$ 45,11</t>
  </si>
  <si>
    <t xml:space="preserve">33 meses c/ insalubridade</t>
  </si>
  <si>
    <t xml:space="preserve">MG001054/2021</t>
  </si>
  <si>
    <t xml:space="preserve">1º de abril</t>
  </si>
  <si>
    <t xml:space="preserve">Encarregado - CBO 5143-20</t>
  </si>
  <si>
    <t xml:space="preserve">36 meses (Encarregado - 30h)</t>
  </si>
  <si>
    <r>
      <rPr>
        <sz val="11"/>
        <color rgb="FF000000"/>
        <rFont val="Calibri"/>
        <family val="0"/>
        <charset val="1"/>
      </rPr>
      <t xml:space="preserve">Transporte (</t>
    </r>
    <r>
      <rPr>
        <sz val="11"/>
        <color rgb="FFCE181E"/>
        <rFont val="Calibri"/>
        <family val="0"/>
        <charset val="1"/>
      </rPr>
      <t xml:space="preserve">considera 25 dias de trabalho e dois vales por dia</t>
    </r>
    <r>
      <rPr>
        <sz val="11"/>
        <color rgb="FF000000"/>
        <rFont val="Calibri"/>
        <family val="0"/>
        <charset val="1"/>
      </rPr>
      <t xml:space="preserve">)</t>
    </r>
  </si>
  <si>
    <t xml:space="preserve">Quantidade mensal</t>
  </si>
  <si>
    <t xml:space="preserve">Unid</t>
  </si>
  <si>
    <t xml:space="preserve">CAT</t>
  </si>
  <si>
    <t xml:space="preserve">UBÁ</t>
  </si>
  <si>
    <t xml:space="preserve">BBC</t>
  </si>
  <si>
    <t xml:space="preserve">BBC (recesso)</t>
  </si>
  <si>
    <t xml:space="preserve">REI</t>
  </si>
  <si>
    <t xml:space="preserve">MUR</t>
  </si>
  <si>
    <t xml:space="preserve">MUR (recesso)</t>
  </si>
  <si>
    <t xml:space="preserve">SJDR (recesso)</t>
  </si>
  <si>
    <t xml:space="preserve">SDM</t>
  </si>
  <si>
    <t xml:space="preserve">SDM
(recesso)</t>
  </si>
  <si>
    <t xml:space="preserve">MNU</t>
  </si>
  <si>
    <t xml:space="preserve">MNU (recesso)</t>
  </si>
  <si>
    <t xml:space="preserve">Álcool líquido 70%</t>
  </si>
  <si>
    <t xml:space="preserve">Litro</t>
  </si>
  <si>
    <t xml:space="preserve">Balde 10 litros</t>
  </si>
  <si>
    <t xml:space="preserve">Borrifador</t>
  </si>
  <si>
    <t xml:space="preserve">Cera alto-brilho</t>
  </si>
  <si>
    <t xml:space="preserve">Cloro/água sanitária</t>
  </si>
  <si>
    <t xml:space="preserve">Desengraxante</t>
  </si>
  <si>
    <t xml:space="preserve">Desinfetante concentrado</t>
  </si>
  <si>
    <t xml:space="preserve">Detergente de pia</t>
  </si>
  <si>
    <t xml:space="preserve">Frasco 500 ml</t>
  </si>
  <si>
    <t xml:space="preserve">Disco de enceradeira</t>
  </si>
  <si>
    <t xml:space="preserve">Espanador</t>
  </si>
  <si>
    <t xml:space="preserve">Esponja dupla face</t>
  </si>
  <si>
    <t xml:space="preserve">Flanela</t>
  </si>
  <si>
    <t xml:space="preserve">Kit limpa vidro alumínio</t>
  </si>
  <si>
    <t xml:space="preserve">Lã de aço, com 8 unidades</t>
  </si>
  <si>
    <t xml:space="preserve">Fardo</t>
  </si>
  <si>
    <t xml:space="preserve">Limpa vidros</t>
  </si>
  <si>
    <t xml:space="preserve">Embalagem de 500mL</t>
  </si>
  <si>
    <t xml:space="preserve">Limpador multiuso</t>
  </si>
  <si>
    <t xml:space="preserve">Lustra móveis (embalagem de 250ml)</t>
  </si>
  <si>
    <t xml:space="preserve">Luva de borracha</t>
  </si>
  <si>
    <t xml:space="preserve">Par</t>
  </si>
  <si>
    <t xml:space="preserve">Pá de lixo</t>
  </si>
  <si>
    <t xml:space="preserve">Pano de chão</t>
  </si>
  <si>
    <t xml:space="preserve">Papel higiênico rolão 300 m</t>
  </si>
  <si>
    <t xml:space="preserve">Pacote 8 unid.</t>
  </si>
  <si>
    <t xml:space="preserve">Papel higiênico 60 m</t>
  </si>
  <si>
    <t xml:space="preserve">Fardo 12 unid.</t>
  </si>
  <si>
    <t xml:space="preserve">Papel toalha branco, 1ª qualidade</t>
  </si>
  <si>
    <t xml:space="preserve">Fardo 1000 fls</t>
  </si>
  <si>
    <t xml:space="preserve">Pedra sanitária</t>
  </si>
  <si>
    <t xml:space="preserve">Rodo 40 cm</t>
  </si>
  <si>
    <t xml:space="preserve">Sabão em barra</t>
  </si>
  <si>
    <t xml:space="preserve">Embalagem c/ 5 und.</t>
  </si>
  <si>
    <t xml:space="preserve">Sabão em pó</t>
  </si>
  <si>
    <t xml:space="preserve">Pacote 1 kg</t>
  </si>
  <si>
    <t xml:space="preserve">Sabão líquido concentrado</t>
  </si>
  <si>
    <t xml:space="preserve">Sabonete líquido concentrado</t>
  </si>
  <si>
    <t xml:space="preserve">Saco grande para lixo (capacidade 100 litros)</t>
  </si>
  <si>
    <t xml:space="preserve">Pacote 100 unid.</t>
  </si>
  <si>
    <t xml:space="preserve">Saco pequeno para lixo (capacidade 40 litros)</t>
  </si>
  <si>
    <t xml:space="preserve">Saco pequeno para lixo (capacidade 60 litros)</t>
  </si>
  <si>
    <t xml:space="preserve">Saponáceo em pó</t>
  </si>
  <si>
    <t xml:space="preserve">Frasco 300 g</t>
  </si>
  <si>
    <t xml:space="preserve">Vassoura piaçava 30 cm</t>
  </si>
  <si>
    <t xml:space="preserve">Vassoura piaçava gari</t>
  </si>
  <si>
    <t xml:space="preserve">Vassoura sanitária</t>
  </si>
  <si>
    <t xml:space="preserve">Limpa toldo</t>
  </si>
  <si>
    <t xml:space="preserve">Galão 5 litros</t>
  </si>
  <si>
    <t xml:space="preserve">Álcool líquido 92%</t>
  </si>
  <si>
    <t xml:space="preserve">Óleo de peroba</t>
  </si>
  <si>
    <t xml:space="preserve">Frasco 100 ml</t>
  </si>
  <si>
    <t xml:space="preserve">Cera para ardósia</t>
  </si>
  <si>
    <t xml:space="preserve">Frasco 850 ml</t>
  </si>
  <si>
    <t xml:space="preserve">Escova para roupa</t>
  </si>
  <si>
    <t xml:space="preserve">Espalhador de cera</t>
  </si>
  <si>
    <t xml:space="preserve">Palha de aço</t>
  </si>
  <si>
    <t xml:space="preserve">Pasta saponácea</t>
  </si>
  <si>
    <t xml:space="preserve">Pote 500 gr</t>
  </si>
  <si>
    <t xml:space="preserve">Pano multiuso (perfex)</t>
  </si>
  <si>
    <t xml:space="preserve">Pacote 5 unid.</t>
  </si>
  <si>
    <t xml:space="preserve">Rodo de plástico 60 cm</t>
  </si>
  <si>
    <t xml:space="preserve">Vassoura de pelo 30 cm</t>
  </si>
  <si>
    <t xml:space="preserve">Valor mensal</t>
  </si>
  <si>
    <t xml:space="preserve">Meses</t>
  </si>
  <si>
    <t xml:space="preserve">Valor total segmento</t>
  </si>
  <si>
    <t xml:space="preserve">CATAGUASES</t>
  </si>
  <si>
    <t xml:space="preserve">BARBACENA</t>
  </si>
  <si>
    <t xml:space="preserve">BARBACENA (recesso)</t>
  </si>
  <si>
    <t xml:space="preserve">REITORIA</t>
  </si>
  <si>
    <t xml:space="preserve">MURIAÉ</t>
  </si>
  <si>
    <t xml:space="preserve">MURIAÉ (recesso)</t>
  </si>
  <si>
    <t xml:space="preserve">SÃO JOÃO DEL-REI (recesso)</t>
  </si>
  <si>
    <t xml:space="preserve">SANTOS DUMONT</t>
  </si>
  <si>
    <t xml:space="preserve">SANTOS DUMONT (recesso)</t>
  </si>
  <si>
    <t xml:space="preserve">MANHUAÇU</t>
  </si>
  <si>
    <t xml:space="preserve">MANHUAÇU (recesso)</t>
  </si>
  <si>
    <t xml:space="preserve">Quantidades/Unidades</t>
  </si>
  <si>
    <t xml:space="preserve">Valor unitário mensal (vida útil)</t>
  </si>
  <si>
    <t xml:space="preserve">SD</t>
  </si>
  <si>
    <t xml:space="preserve">Aspirador de pó e líquidos  (potência mínima de 1300 W, portátil, bivolt)</t>
  </si>
  <si>
    <t xml:space="preserve">Cabo telescópico com extensor para limpeza de vidraça (regulável até 4,5/5,0 metros). 6 por ano</t>
  </si>
  <si>
    <t xml:space="preserve">Carrinho de limpeza multifunção</t>
  </si>
  <si>
    <t xml:space="preserve">Enceradeira para piso frio</t>
  </si>
  <si>
    <t xml:space="preserve">Enrolador De Mangueira 1/2" Até 55m</t>
  </si>
  <si>
    <t xml:space="preserve">Escada de 5 degraus com apoio acima do último degrau</t>
  </si>
  <si>
    <t xml:space="preserve">Escada de 3 degraus com apoio acima do último degrau</t>
  </si>
  <si>
    <t xml:space="preserve">Escada Plataforma Trepadeira 2,00m; 7 Degraus com 2 Rodas Traseiras.Especificações: Material duralumínio, montantes na liga 6005 T6; dois corrimãos em cada lado com fechamento frontal; guarda corpo com 70cm; degraus e plataforma em chapa xadrez, com estrias antiderrapantes; degraus com 16cm de profundidade; distância entre ele é de 25cm entre os degraus; 2 rodas de 3” na traseira para facilitar a movimentação da escada; Altura total: 2,70m; Altura útil: 2,00m; Quantidade de degraus: 7 + plataforma;Capacidade máxima de carga (Usuário + material): 250Kg; Dimensões da Plataforma (L x P): 60 x 40cm</t>
  </si>
  <si>
    <t xml:space="preserve">Escadas de 7 degraus</t>
  </si>
  <si>
    <t xml:space="preserve">Lavadora de alta pressão de uso profissional, motor por indução (como as de lava-jato) portátil, bivolt, de baixo consumo de água</t>
  </si>
  <si>
    <t xml:space="preserve">Lavadora e secadora de pisos, tipo industrial, capacidade do reservatório de água de 50 litros, alimentada a bateria, capacidade de operação da bateria de no mínimo 3 horas. Faixa de trabalho, escovas (mm) 510; Faixa de trabalho, aspiração (mm) 850; Potência mínima do motor (W) 1100; Reservatório de água limpa / suja (l) 50 / 50; Pressão da escova (g/cm²) 27,3 / 28,5; Velocidade da escova (rpm) 155; Produtividade (m²/h) 3000; Nível de ruído (dB(A)) 66</t>
  </si>
  <si>
    <t xml:space="preserve">Mangueiras de 2mm (1/2 pol) - rolo de 40 metros (com bico)</t>
  </si>
  <si>
    <t xml:space="preserve">Mangueiras trançada resistente 2mm (1/2 pol) - rolo de 50 m (com trama antitorção) - vida útil: 24 meses.</t>
  </si>
  <si>
    <t xml:space="preserve">Placas indicativas de piso molhado - vida útil: 24 meses.</t>
  </si>
  <si>
    <t xml:space="preserve">Rodo Articulado Limpa Vidros Janelas Telescopico Mop</t>
  </si>
  <si>
    <t xml:space="preserve">SD (recesso)</t>
  </si>
  <si>
    <t xml:space="preserve">Luva de proteção nitrílica</t>
  </si>
  <si>
    <t xml:space="preserve">Óculos de proteção incolor</t>
  </si>
  <si>
    <t xml:space="preserve">Calçado de segurança - bota em pvc, impermeável solado antiderrapante.</t>
  </si>
  <si>
    <t xml:space="preserve">Calçado de segurança - Bota ou calçado em couro, cano curto, impermeável, solado antiderrapante.</t>
  </si>
  <si>
    <t xml:space="preserve">Máscara segurança - Máscara de segurança tipo PFF2.</t>
  </si>
  <si>
    <t xml:space="preserve">Avental impermeável em pvc</t>
  </si>
</sst>
</file>

<file path=xl/styles.xml><?xml version="1.0" encoding="utf-8"?>
<styleSheet xmlns="http://schemas.openxmlformats.org/spreadsheetml/2006/main">
  <numFmts count="16">
    <numFmt numFmtId="164" formatCode="General"/>
    <numFmt numFmtId="165" formatCode="DD/MM/YYYY"/>
    <numFmt numFmtId="166" formatCode="0.00%"/>
    <numFmt numFmtId="167" formatCode="#,##0.00"/>
    <numFmt numFmtId="168" formatCode="[$R$-416]\ #,##0.00;[RED]\-[$R$-416]\ #,##0.00"/>
    <numFmt numFmtId="169" formatCode="[$R$ -416]#,##0.00"/>
    <numFmt numFmtId="170" formatCode="#,##0.00\ ;&quot; (&quot;#,##0.00\);\-#\ ;@\ "/>
    <numFmt numFmtId="171" formatCode="@"/>
    <numFmt numFmtId="172" formatCode="* #,##0.0000\ ;* \(#,##0.0000\);* \-#\ ;@\ "/>
    <numFmt numFmtId="173" formatCode="0.000%"/>
    <numFmt numFmtId="174" formatCode="D\.M"/>
    <numFmt numFmtId="175" formatCode="#,##0.0000"/>
    <numFmt numFmtId="176" formatCode="#,##0"/>
    <numFmt numFmtId="177" formatCode="_([$R$ -416]* #,##0.00_);_([$R$ -416]* \(#,##0.00\);_([$R$ -416]* \-??_);_(@_)"/>
    <numFmt numFmtId="178" formatCode="0.00"/>
    <numFmt numFmtId="179" formatCode="0"/>
  </numFmts>
  <fonts count="11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0"/>
      <charset val="1"/>
    </font>
    <font>
      <b val="true"/>
      <sz val="11"/>
      <color rgb="FF0000FF"/>
      <name val="Calibri"/>
      <family val="0"/>
      <charset val="1"/>
    </font>
    <font>
      <b val="true"/>
      <sz val="11"/>
      <color rgb="FFFF0000"/>
      <name val="Calibri"/>
      <family val="0"/>
      <charset val="1"/>
    </font>
    <font>
      <sz val="11"/>
      <color rgb="FFFF0000"/>
      <name val="Calibri"/>
      <family val="0"/>
      <charset val="1"/>
    </font>
    <font>
      <sz val="11"/>
      <color rgb="FFCE181E"/>
      <name val="Calibri"/>
      <family val="0"/>
      <charset val="1"/>
    </font>
    <font>
      <sz val="11"/>
      <color rgb="FFEA9999"/>
      <name val="Calibri"/>
      <family val="0"/>
      <charset val="1"/>
    </font>
    <font>
      <sz val="11"/>
      <color rgb="FF00000A"/>
      <name val="Calibri"/>
      <family val="0"/>
      <charset val="1"/>
    </font>
  </fonts>
  <fills count="20">
    <fill>
      <patternFill patternType="none"/>
    </fill>
    <fill>
      <patternFill patternType="gray125"/>
    </fill>
    <fill>
      <patternFill patternType="solid">
        <fgColor rgb="FFCCA677"/>
        <bgColor rgb="FFEA9999"/>
      </patternFill>
    </fill>
    <fill>
      <patternFill patternType="solid">
        <fgColor rgb="FFFFFFFF"/>
        <bgColor rgb="FFF3F3F3"/>
      </patternFill>
    </fill>
    <fill>
      <patternFill patternType="solid">
        <fgColor rgb="FFF8F2EB"/>
        <bgColor rgb="FFF3F3F3"/>
      </patternFill>
    </fill>
    <fill>
      <patternFill patternType="solid">
        <fgColor rgb="FF63D297"/>
        <bgColor rgb="FF9FC5E8"/>
      </patternFill>
    </fill>
    <fill>
      <patternFill patternType="solid">
        <fgColor rgb="FFE7F9EF"/>
        <bgColor rgb="FFEBEFF1"/>
      </patternFill>
    </fill>
    <fill>
      <patternFill patternType="solid">
        <fgColor rgb="FFE8F2A1"/>
        <bgColor rgb="FFFFFF99"/>
      </patternFill>
    </fill>
    <fill>
      <patternFill patternType="solid">
        <fgColor rgb="FFAFE9CA"/>
        <bgColor rgb="FFCFE2F3"/>
      </patternFill>
    </fill>
    <fill>
      <patternFill patternType="solid">
        <fgColor rgb="FFDDDDDD"/>
        <bgColor rgb="FFCFE2F3"/>
      </patternFill>
    </fill>
    <fill>
      <patternFill patternType="solid">
        <fgColor rgb="FF00FF66"/>
        <bgColor rgb="FF00FF00"/>
      </patternFill>
    </fill>
    <fill>
      <patternFill patternType="solid">
        <fgColor rgb="FFFFFF99"/>
        <bgColor rgb="FFE8F2A1"/>
      </patternFill>
    </fill>
    <fill>
      <patternFill patternType="solid">
        <fgColor rgb="FFCCCCCC"/>
        <bgColor rgb="FFBDBDBD"/>
      </patternFill>
    </fill>
    <fill>
      <patternFill patternType="solid">
        <fgColor rgb="FFE8F0FE"/>
        <bgColor rgb="FFEBEFF1"/>
      </patternFill>
    </fill>
    <fill>
      <patternFill patternType="solid">
        <fgColor rgb="FF9FC5E8"/>
        <bgColor rgb="FFBDBDBD"/>
      </patternFill>
    </fill>
    <fill>
      <patternFill patternType="solid">
        <fgColor rgb="FFCFE2F3"/>
        <bgColor rgb="FFDDDDDD"/>
      </patternFill>
    </fill>
    <fill>
      <patternFill patternType="solid">
        <fgColor rgb="FFBDBDBD"/>
        <bgColor rgb="FFCCCCCC"/>
      </patternFill>
    </fill>
    <fill>
      <patternFill patternType="solid">
        <fgColor rgb="FFF3F3F3"/>
        <bgColor rgb="FFF8F2EB"/>
      </patternFill>
    </fill>
    <fill>
      <patternFill patternType="solid">
        <fgColor rgb="FF78909C"/>
        <bgColor rgb="FF666699"/>
      </patternFill>
    </fill>
    <fill>
      <patternFill patternType="solid">
        <fgColor rgb="FFEBEFF1"/>
        <bgColor rgb="FFE8F0FE"/>
      </patternFill>
    </fill>
  </fills>
  <borders count="8">
    <border diagonalUp="false" diagonalDown="false">
      <left/>
      <right/>
      <top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>
        <color rgb="FF4C4C4C"/>
      </left>
      <right style="thin">
        <color rgb="FF4C4C4C"/>
      </right>
      <top style="thin">
        <color rgb="FF4C4C4C"/>
      </top>
      <bottom style="thin">
        <color rgb="FF4C4C4C"/>
      </bottom>
      <diagonal/>
    </border>
    <border diagonalUp="false" diagonalDown="false">
      <left style="thin">
        <color rgb="FF4C4C4C"/>
      </left>
      <right style="thin"/>
      <top style="thin">
        <color rgb="FF4C4C4C"/>
      </top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true">
      <alignment horizontal="right" vertical="center" textRotation="0" wrapText="false" indent="0" shrinkToFit="false"/>
      <protection locked="false" hidden="false"/>
    </xf>
    <xf numFmtId="164" fontId="4" fillId="5" borderId="0" xfId="0" applyFont="true" applyBorder="false" applyAlignment="true" applyProtection="true">
      <alignment horizontal="right" vertical="center" textRotation="0" wrapText="true" indent="0" shrinkToFit="false"/>
      <protection locked="false" hidden="false"/>
    </xf>
    <xf numFmtId="164" fontId="4" fillId="5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4" fillId="5" borderId="0" xfId="0" applyFont="true" applyBorder="false" applyAlignment="true" applyProtection="true">
      <alignment horizontal="center" vertical="center" textRotation="0" wrapText="true" indent="0" shrinkToFit="false"/>
      <protection locked="false" hidden="false"/>
    </xf>
    <xf numFmtId="164" fontId="4" fillId="0" borderId="0" xfId="0" applyFont="true" applyBorder="false" applyAlignment="true" applyProtection="true">
      <alignment horizontal="left" vertical="center" textRotation="0" wrapText="true" indent="0" shrinkToFit="false"/>
      <protection locked="false" hidden="false"/>
    </xf>
    <xf numFmtId="164" fontId="0" fillId="3" borderId="0" xfId="0" applyFont="true" applyBorder="false" applyAlignment="true" applyProtection="true">
      <alignment horizontal="right" vertical="center" textRotation="0" wrapText="false" indent="0" shrinkToFit="false"/>
      <protection locked="false" hidden="false"/>
    </xf>
    <xf numFmtId="164" fontId="4" fillId="3" borderId="0" xfId="0" applyFont="true" applyBorder="false" applyAlignment="true" applyProtection="true">
      <alignment horizontal="left" vertical="center" textRotation="0" wrapText="true" indent="0" shrinkToFit="false"/>
      <protection locked="false" hidden="false"/>
    </xf>
    <xf numFmtId="164" fontId="4" fillId="6" borderId="1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4" fillId="6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" fillId="3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4" fillId="3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" fillId="6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4" fillId="0" borderId="0" xfId="0" applyFont="true" applyBorder="false" applyAlignment="true" applyProtection="true">
      <alignment horizontal="center" vertical="center" textRotation="0" wrapText="true" indent="0" shrinkToFit="false"/>
      <protection locked="false" hidden="false"/>
    </xf>
    <xf numFmtId="164" fontId="0" fillId="0" borderId="0" xfId="0" applyFont="true" applyBorder="false" applyAlignment="true" applyProtection="true">
      <alignment horizontal="center" vertical="center" textRotation="0" wrapText="true" indent="0" shrinkToFit="false"/>
      <protection locked="false" hidden="false"/>
    </xf>
    <xf numFmtId="164" fontId="4" fillId="5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3" borderId="3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4" fillId="7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4" fillId="3" borderId="2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6" fontId="4" fillId="7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4" fillId="6" borderId="3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6" fontId="4" fillId="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6" borderId="2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4" fillId="7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4" fillId="5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0" borderId="0" xfId="0" applyFont="true" applyBorder="false" applyAlignment="true" applyProtection="true">
      <alignment horizontal="general" vertical="center" textRotation="0" wrapText="true" indent="0" shrinkToFit="false"/>
      <protection locked="false" hidden="false"/>
    </xf>
    <xf numFmtId="164" fontId="0" fillId="3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3" borderId="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8" fontId="0" fillId="3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6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6" borderId="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8" fontId="0" fillId="6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9" fontId="0" fillId="6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9" fontId="0" fillId="3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8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8" borderId="2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8" fontId="4" fillId="8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0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9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7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4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4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4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1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4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11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9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9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0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3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6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4" fontId="4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0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5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3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6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4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4" fillId="1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1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1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7" fontId="4" fillId="1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9" fontId="0" fillId="0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3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8" fontId="4" fillId="1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4" fillId="1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8" fontId="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4" fillId="1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4" fillId="1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8" fontId="4" fillId="1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6" fontId="0" fillId="0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9" fontId="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8" fontId="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9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6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9" fontId="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15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0" fillId="1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6" fontId="0" fillId="1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9" fontId="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76" fontId="4" fillId="1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1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7" fontId="4" fillId="1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17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17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17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17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0" fillId="17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9" fontId="0" fillId="17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0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8" fontId="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3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0" fillId="3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17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18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8" fontId="4" fillId="18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6" fontId="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19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0" fillId="19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19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3F3F3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BDBDBD"/>
      <rgbColor rgb="FF78909C"/>
      <rgbColor rgb="FFAFE9CA"/>
      <rgbColor rgb="FF993366"/>
      <rgbColor rgb="FFF8F2EB"/>
      <rgbColor rgb="FFE7F9EF"/>
      <rgbColor rgb="FF660066"/>
      <rgbColor rgb="FFFF8080"/>
      <rgbColor rgb="FF0066CC"/>
      <rgbColor rgb="FFCCCCCC"/>
      <rgbColor rgb="FF000080"/>
      <rgbColor rgb="FFFF00FF"/>
      <rgbColor rgb="FFEBEFF1"/>
      <rgbColor rgb="FF00FF66"/>
      <rgbColor rgb="FF800080"/>
      <rgbColor rgb="FF800000"/>
      <rgbColor rgb="FF008080"/>
      <rgbColor rgb="FF0000FF"/>
      <rgbColor rgb="FF00CCFF"/>
      <rgbColor rgb="FFE8F0FE"/>
      <rgbColor rgb="FFE8F2A1"/>
      <rgbColor rgb="FFFFFF99"/>
      <rgbColor rgb="FF9FC5E8"/>
      <rgbColor rgb="FFEA9999"/>
      <rgbColor rgb="FFCFE2F3"/>
      <rgbColor rgb="FFDDDDDD"/>
      <rgbColor rgb="FF3366FF"/>
      <rgbColor rgb="FF63D297"/>
      <rgbColor rgb="FF99CC00"/>
      <rgbColor rgb="FFFFCC00"/>
      <rgbColor rgb="FFFF9900"/>
      <rgbColor rgb="FFFF6600"/>
      <rgbColor rgb="FF666699"/>
      <rgbColor rgb="FFCCA677"/>
      <rgbColor rgb="FF003366"/>
      <rgbColor rgb="FF339966"/>
      <rgbColor rgb="FF003300"/>
      <rgbColor rgb="FF333300"/>
      <rgbColor rgb="FFCE181E"/>
      <rgbColor rgb="FF993366"/>
      <rgbColor rgb="FF333399"/>
      <rgbColor rgb="FF4C4C4C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sharedStrings" Target="sharedStrings.xml"/>
</Relationships>
</file>

<file path=xl/tables/table1.xml><?xml version="1.0" encoding="utf-8"?>
<table xmlns="http://schemas.openxmlformats.org/spreadsheetml/2006/main" id="1" name="Table_1" displayName="Table_1" ref="D5:D6" headerRowCount="1" totalsRowCount="0" totalsRowShown="0">
  <tableColumns count="1">
    <tableColumn id="1" name="Valor total Campus (36 meses)"/>
  </tableColumns>
</table>
</file>

<file path=xl/tables/table2.xml><?xml version="1.0" encoding="utf-8"?>
<table xmlns="http://schemas.openxmlformats.org/spreadsheetml/2006/main" id="2" name="Table_2" displayName="Table_2" ref="B5:C6" headerRowCount="1" totalsRowCount="0" totalsRowShown="0">
  <tableColumns count="2">
    <tableColumn id="1" name="Campus"/>
    <tableColumn id="2" name="Valor mensal Campus"/>
  </tableColumns>
</table>
</file>

<file path=xl/tables/table3.xml><?xml version="1.0" encoding="utf-8"?>
<table xmlns="http://schemas.openxmlformats.org/spreadsheetml/2006/main" id="3" name="Table_3" displayName="Table_3" ref="A2:Q49" headerRowCount="1" totalsRowCount="0" totalsRowShown="0">
  <tableColumns count="17">
    <tableColumn id="1" name="Item"/>
    <tableColumn id="2" name="Materiais"/>
    <tableColumn id="3" name="Unid"/>
    <tableColumn id="4" name="CAT"/>
    <tableColumn id="5" name="UBÁ"/>
    <tableColumn id="6" name="BBC"/>
    <tableColumn id="7" name="BBC (recesso)"/>
    <tableColumn id="8" name="REI"/>
    <tableColumn id="9" name="MUR"/>
    <tableColumn id="10" name="MUR (recesso)"/>
    <tableColumn id="11" name="SJDR"/>
    <tableColumn id="12" name="SJDR (recesso)"/>
    <tableColumn id="13" name="SDM"/>
    <tableColumn id="14" name="SDM&#10;(recesso)"/>
    <tableColumn id="15" name="MNU"/>
    <tableColumn id="16" name="MNU (recesso)"/>
    <tableColumn id="17" name="Valor unitário"/>
  </tableColumns>
</table>
</file>

<file path=xl/tables/table4.xml><?xml version="1.0" encoding="utf-8"?>
<table xmlns="http://schemas.openxmlformats.org/spreadsheetml/2006/main" id="4" name="Table_4" displayName="Table_4" ref="B20:D26" headerRowCount="1" totalsRowCount="0" totalsRowShown="0">
  <tableColumns count="3">
    <tableColumn id="1" name="Campus"/>
    <tableColumn id="2" name="Valor mensal Campus"/>
    <tableColumn id="3" name="Valor total Campus (36 meses)"/>
  </tableColumns>
</table>
</file>

<file path=xl/worksheets/_rels/sheet10.xml.rels><?xml version="1.0" encoding="UTF-8"?>
<Relationships xmlns="http://schemas.openxmlformats.org/package/2006/relationships"><Relationship Id="rId1" Type="http://schemas.openxmlformats.org/officeDocument/2006/relationships/comments" Target="../comments10.xml"/><Relationship Id="rId2" Type="http://schemas.openxmlformats.org/officeDocument/2006/relationships/vmlDrawing" Target="../drawings/vmlDrawing8.vml"/>
</Relationships>
</file>

<file path=xl/worksheets/_rels/sheet11.xml.rels><?xml version="1.0" encoding="UTF-8"?>
<Relationships xmlns="http://schemas.openxmlformats.org/package/2006/relationships"><Relationship Id="rId1" Type="http://schemas.openxmlformats.org/officeDocument/2006/relationships/comments" Target="../comments11.xml"/><Relationship Id="rId2" Type="http://schemas.openxmlformats.org/officeDocument/2006/relationships/vmlDrawing" Target="../drawings/vmlDrawing9.vml"/>
</Relationships>
</file>

<file path=xl/worksheets/_rels/sheet12.xml.rels><?xml version="1.0" encoding="UTF-8"?>
<Relationships xmlns="http://schemas.openxmlformats.org/package/2006/relationships"><Relationship Id="rId1" Type="http://schemas.openxmlformats.org/officeDocument/2006/relationships/comments" Target="../comments12.xml"/><Relationship Id="rId2" Type="http://schemas.openxmlformats.org/officeDocument/2006/relationships/vmlDrawing" Target="../drawings/vmlDrawing10.vml"/>
</Relationships>
</file>

<file path=xl/worksheets/_rels/sheet13.xml.rels><?xml version="1.0" encoding="UTF-8"?>
<Relationships xmlns="http://schemas.openxmlformats.org/package/2006/relationships"><Relationship Id="rId1" Type="http://schemas.openxmlformats.org/officeDocument/2006/relationships/comments" Target="../comments13.xml"/><Relationship Id="rId2" Type="http://schemas.openxmlformats.org/officeDocument/2006/relationships/vmlDrawing" Target="../drawings/vmlDrawing11.vml"/>
</Relationships>
</file>

<file path=xl/worksheets/_rels/sheet14.xml.rels><?xml version="1.0" encoding="UTF-8"?>
<Relationships xmlns="http://schemas.openxmlformats.org/package/2006/relationships"><Relationship Id="rId1" Type="http://schemas.openxmlformats.org/officeDocument/2006/relationships/comments" Target="../comments14.xml"/><Relationship Id="rId2" Type="http://schemas.openxmlformats.org/officeDocument/2006/relationships/vmlDrawing" Target="../drawings/vmlDrawing12.vml"/>
</Relationships>
</file>

<file path=xl/worksheets/_rels/sheet15.xml.rels><?xml version="1.0" encoding="UTF-8"?>
<Relationships xmlns="http://schemas.openxmlformats.org/package/2006/relationships"><Relationship Id="rId1" Type="http://schemas.openxmlformats.org/officeDocument/2006/relationships/comments" Target="../comments15.xml"/><Relationship Id="rId2" Type="http://schemas.openxmlformats.org/officeDocument/2006/relationships/vmlDrawing" Target="../drawings/vmlDrawing13.vml"/>
</Relationships>
</file>

<file path=xl/worksheets/_rels/sheet16.xml.rels><?xml version="1.0" encoding="UTF-8"?>
<Relationships xmlns="http://schemas.openxmlformats.org/package/2006/relationships"><Relationship Id="rId1" Type="http://schemas.openxmlformats.org/officeDocument/2006/relationships/comments" Target="../comments16.xml"/><Relationship Id="rId2" Type="http://schemas.openxmlformats.org/officeDocument/2006/relationships/vmlDrawing" Target="../drawings/vmlDrawing14.vml"/>
</Relationships>
</file>

<file path=xl/worksheets/_rels/sheet17.xml.rels><?xml version="1.0" encoding="UTF-8"?>
<Relationships xmlns="http://schemas.openxmlformats.org/package/2006/relationships"><Relationship Id="rId1" Type="http://schemas.openxmlformats.org/officeDocument/2006/relationships/comments" Target="../comments17.xml"/><Relationship Id="rId2" Type="http://schemas.openxmlformats.org/officeDocument/2006/relationships/vmlDrawing" Target="../drawings/vmlDrawing15.vml"/>
</Relationships>
</file>

<file path=xl/worksheets/_rels/sheet18.xml.rels><?xml version="1.0" encoding="UTF-8"?>
<Relationships xmlns="http://schemas.openxmlformats.org/package/2006/relationships"><Relationship Id="rId1" Type="http://schemas.openxmlformats.org/officeDocument/2006/relationships/table" Target="../tables/table3.xml"/>
</Relationships>
</file>

<file path=xl/worksheets/_rels/sheet19.xml.rels><?xml version="1.0" encoding="UTF-8"?>
<Relationships xmlns="http://schemas.openxmlformats.org/package/2006/relationships"><Relationship Id="rId1" Type="http://schemas.openxmlformats.org/officeDocument/2006/relationships/table" Target="../tables/table4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1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vmlDrawing" Target="../drawings/vmlDrawing2.v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vmlDrawing" Target="../drawings/vmlDrawing3.v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vmlDrawing" Target="../drawings/vmlDrawing4.v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comments" Target="../comments6.xml"/><Relationship Id="rId2" Type="http://schemas.openxmlformats.org/officeDocument/2006/relationships/vmlDrawing" Target="../drawings/vmlDrawing5.v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comments" Target="../comments7.xml"/><Relationship Id="rId2" Type="http://schemas.openxmlformats.org/officeDocument/2006/relationships/vmlDrawing" Target="../drawings/vmlDrawing6.v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comments" Target="../comments8.xml"/><Relationship Id="rId2" Type="http://schemas.openxmlformats.org/officeDocument/2006/relationships/vmlDrawing" Target="../drawings/vmlDrawing7.vml"/>
</Relationships>
</file>

<file path=xl/worksheets/_rels/sheet9.xml.rels><?xml version="1.0" encoding="UTF-8"?>
<Relationships xmlns="http://schemas.openxmlformats.org/package/2006/relationships"><Relationship Id="rId1" Type="http://schemas.openxmlformats.org/officeDocument/2006/relationships/table" Target="../tables/table1.xml"/><Relationship Id="rId2" Type="http://schemas.openxmlformats.org/officeDocument/2006/relationships/table" Target="../tables/table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9" activeCellId="0" sqref="B9"/>
    </sheetView>
  </sheetViews>
  <sheetFormatPr defaultRowHeight="13.8" zeroHeight="false" outlineLevelRow="0" outlineLevelCol="0"/>
  <cols>
    <col collapsed="false" customWidth="true" hidden="false" outlineLevel="0" max="1" min="1" style="0" width="4.85"/>
    <col collapsed="false" customWidth="true" hidden="false" outlineLevel="0" max="2" min="2" style="0" width="116"/>
    <col collapsed="false" customWidth="true" hidden="false" outlineLevel="0" max="1025" min="3" style="0" width="14.43"/>
  </cols>
  <sheetData>
    <row r="1" customFormat="false" ht="15" hidden="false" customHeight="true" outlineLevel="0" collapsed="false">
      <c r="A1" s="1" t="s">
        <v>0</v>
      </c>
      <c r="B1" s="1"/>
    </row>
    <row r="2" customFormat="false" ht="28.5" hidden="false" customHeight="false" outlineLevel="0" collapsed="false">
      <c r="A2" s="2" t="n">
        <v>1</v>
      </c>
      <c r="B2" s="3" t="s">
        <v>1</v>
      </c>
    </row>
    <row r="3" customFormat="false" ht="42" hidden="false" customHeight="false" outlineLevel="0" collapsed="false">
      <c r="A3" s="4" t="n">
        <v>2</v>
      </c>
      <c r="B3" s="5" t="s">
        <v>2</v>
      </c>
    </row>
    <row r="4" customFormat="false" ht="42" hidden="false" customHeight="false" outlineLevel="0" collapsed="false">
      <c r="A4" s="2" t="n">
        <v>3</v>
      </c>
      <c r="B4" s="3" t="s">
        <v>3</v>
      </c>
    </row>
    <row r="5" customFormat="false" ht="68.65" hidden="false" customHeight="false" outlineLevel="0" collapsed="false">
      <c r="A5" s="4" t="n">
        <v>4</v>
      </c>
      <c r="B5" s="5" t="s">
        <v>4</v>
      </c>
    </row>
    <row r="6" customFormat="false" ht="28.35" hidden="false" customHeight="false" outlineLevel="0" collapsed="false">
      <c r="A6" s="2" t="n">
        <v>5</v>
      </c>
      <c r="B6" s="3" t="s">
        <v>5</v>
      </c>
    </row>
    <row r="7" customFormat="false" ht="28.35" hidden="false" customHeight="false" outlineLevel="0" collapsed="false">
      <c r="A7" s="4" t="n">
        <v>6</v>
      </c>
      <c r="B7" s="5" t="s">
        <v>6</v>
      </c>
    </row>
    <row r="8" customFormat="false" ht="41.75" hidden="false" customHeight="false" outlineLevel="0" collapsed="false">
      <c r="A8" s="2" t="n">
        <v>7</v>
      </c>
      <c r="B8" s="3" t="s">
        <v>7</v>
      </c>
    </row>
  </sheetData>
  <sheetProtection sheet="true" password="cc49" objects="true" scenarios="true"/>
  <mergeCells count="1">
    <mergeCell ref="A1:B1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tabColor rgb="FF00FFFF"/>
    <pageSetUpPr fitToPage="false"/>
  </sheetPr>
  <dimension ref="A1:F161"/>
  <sheetViews>
    <sheetView showFormulas="false" showGridLines="true" showRowColHeaders="true" showZeros="true" rightToLeft="false" tabSelected="false" showOutlineSymbols="true" defaultGridColor="true" view="normal" topLeftCell="A138" colorId="64" zoomScale="100" zoomScaleNormal="100" zoomScalePageLayoutView="100" workbookViewId="0">
      <selection pane="topLeft" activeCell="E161" activeCellId="0" sqref="E161"/>
    </sheetView>
  </sheetViews>
  <sheetFormatPr defaultRowHeight="13.8" zeroHeight="false" outlineLevelRow="0" outlineLevelCol="0"/>
  <cols>
    <col collapsed="false" customWidth="true" hidden="false" outlineLevel="0" max="1" min="1" style="0" width="16.71"/>
    <col collapsed="false" customWidth="true" hidden="false" outlineLevel="0" max="2" min="2" style="0" width="19.14"/>
    <col collapsed="false" customWidth="true" hidden="false" outlineLevel="0" max="3" min="3" style="0" width="32.43"/>
    <col collapsed="false" customWidth="true" hidden="false" outlineLevel="0" max="4" min="4" style="0" width="14.57"/>
    <col collapsed="false" customWidth="true" hidden="false" outlineLevel="0" max="6" min="5" style="0" width="16.43"/>
    <col collapsed="false" customWidth="true" hidden="false" outlineLevel="0" max="1025" min="7" style="0" width="14.43"/>
  </cols>
  <sheetData>
    <row r="1" customFormat="false" ht="15" hidden="false" customHeight="true" outlineLevel="0" collapsed="false">
      <c r="A1" s="46" t="s">
        <v>49</v>
      </c>
      <c r="B1" s="46"/>
      <c r="C1" s="46"/>
      <c r="D1" s="46"/>
      <c r="E1" s="46"/>
      <c r="F1" s="68"/>
    </row>
    <row r="2" customFormat="false" ht="13.8" hidden="false" customHeight="false" outlineLevel="0" collapsed="false">
      <c r="A2" s="47"/>
      <c r="B2" s="47"/>
      <c r="C2" s="48"/>
      <c r="D2" s="48"/>
      <c r="E2" s="49"/>
      <c r="F2" s="68"/>
    </row>
    <row r="3" customFormat="false" ht="15" hidden="false" customHeight="true" outlineLevel="0" collapsed="false">
      <c r="A3" s="50" t="s">
        <v>50</v>
      </c>
      <c r="B3" s="50"/>
      <c r="C3" s="50"/>
      <c r="D3" s="50"/>
      <c r="E3" s="50"/>
      <c r="F3" s="68"/>
    </row>
    <row r="4" customFormat="false" ht="13.8" hidden="false" customHeight="false" outlineLevel="0" collapsed="false">
      <c r="A4" s="47"/>
      <c r="B4" s="47"/>
      <c r="C4" s="48"/>
      <c r="D4" s="48"/>
      <c r="E4" s="49"/>
      <c r="F4" s="68"/>
    </row>
    <row r="5" customFormat="false" ht="15" hidden="false" customHeight="false" outlineLevel="0" collapsed="false">
      <c r="A5" s="51" t="s">
        <v>51</v>
      </c>
      <c r="B5" s="52" t="str">
        <f aca="false">PROPOSTA!C2</f>
        <v>23232.001266/2021-84</v>
      </c>
      <c r="C5" s="52"/>
      <c r="D5" s="52"/>
      <c r="E5" s="52"/>
      <c r="F5" s="68"/>
    </row>
    <row r="6" customFormat="false" ht="15" hidden="false" customHeight="false" outlineLevel="0" collapsed="false">
      <c r="A6" s="51" t="s">
        <v>52</v>
      </c>
      <c r="B6" s="52" t="str">
        <f aca="false">PROPOSTA!E2</f>
        <v>20/2022</v>
      </c>
      <c r="C6" s="52"/>
      <c r="D6" s="52"/>
      <c r="E6" s="52"/>
      <c r="F6" s="68"/>
    </row>
    <row r="7" customFormat="false" ht="13.8" hidden="false" customHeight="false" outlineLevel="0" collapsed="false">
      <c r="A7" s="47"/>
      <c r="B7" s="47"/>
      <c r="C7" s="48"/>
      <c r="D7" s="48"/>
      <c r="E7" s="49"/>
      <c r="F7" s="68"/>
    </row>
    <row r="8" customFormat="false" ht="15" hidden="false" customHeight="true" outlineLevel="0" collapsed="false">
      <c r="A8" s="50" t="s">
        <v>53</v>
      </c>
      <c r="B8" s="50"/>
      <c r="C8" s="50"/>
      <c r="D8" s="50"/>
      <c r="E8" s="50"/>
      <c r="F8" s="68"/>
    </row>
    <row r="9" customFormat="false" ht="13.8" hidden="false" customHeight="false" outlineLevel="0" collapsed="false">
      <c r="A9" s="47"/>
      <c r="B9" s="47"/>
      <c r="C9" s="48"/>
      <c r="D9" s="48"/>
      <c r="E9" s="49"/>
      <c r="F9" s="68"/>
    </row>
    <row r="10" customFormat="false" ht="15" hidden="false" customHeight="true" outlineLevel="0" collapsed="false">
      <c r="A10" s="51" t="s">
        <v>54</v>
      </c>
      <c r="B10" s="53" t="s">
        <v>55</v>
      </c>
      <c r="C10" s="53"/>
      <c r="D10" s="53"/>
      <c r="E10" s="54" t="n">
        <f aca="false">PROPOSTA!G2</f>
        <v>44678</v>
      </c>
      <c r="F10" s="68"/>
    </row>
    <row r="11" customFormat="false" ht="15" hidden="false" customHeight="true" outlineLevel="0" collapsed="false">
      <c r="A11" s="51" t="s">
        <v>56</v>
      </c>
      <c r="B11" s="53" t="s">
        <v>57</v>
      </c>
      <c r="C11" s="53"/>
      <c r="D11" s="53"/>
      <c r="E11" s="55" t="s">
        <v>45</v>
      </c>
      <c r="F11" s="68"/>
    </row>
    <row r="12" customFormat="false" ht="15" hidden="false" customHeight="true" outlineLevel="0" collapsed="false">
      <c r="A12" s="51" t="s">
        <v>58</v>
      </c>
      <c r="B12" s="53" t="s">
        <v>59</v>
      </c>
      <c r="C12" s="53"/>
      <c r="D12" s="53"/>
      <c r="E12" s="55" t="s">
        <v>230</v>
      </c>
      <c r="F12" s="68"/>
    </row>
    <row r="13" customFormat="false" ht="15" hidden="false" customHeight="true" outlineLevel="0" collapsed="false">
      <c r="A13" s="51" t="s">
        <v>61</v>
      </c>
      <c r="B13" s="53" t="s">
        <v>62</v>
      </c>
      <c r="C13" s="53"/>
      <c r="D13" s="53"/>
      <c r="E13" s="51" t="n">
        <v>36</v>
      </c>
      <c r="F13" s="68"/>
    </row>
    <row r="14" customFormat="false" ht="13.8" hidden="false" customHeight="false" outlineLevel="0" collapsed="false">
      <c r="A14" s="47"/>
      <c r="B14" s="47"/>
      <c r="C14" s="48"/>
      <c r="D14" s="48"/>
      <c r="E14" s="49"/>
      <c r="F14" s="68"/>
    </row>
    <row r="15" customFormat="false" ht="15" hidden="false" customHeight="true" outlineLevel="0" collapsed="false">
      <c r="A15" s="50" t="s">
        <v>63</v>
      </c>
      <c r="B15" s="50"/>
      <c r="C15" s="50"/>
      <c r="D15" s="50"/>
      <c r="E15" s="50"/>
      <c r="F15" s="68"/>
    </row>
    <row r="16" customFormat="false" ht="13.8" hidden="false" customHeight="false" outlineLevel="0" collapsed="false">
      <c r="A16" s="47"/>
      <c r="B16" s="47"/>
      <c r="C16" s="48"/>
      <c r="D16" s="48"/>
      <c r="E16" s="49"/>
      <c r="F16" s="68"/>
    </row>
    <row r="17" customFormat="false" ht="28.5" hidden="false" customHeight="true" outlineLevel="0" collapsed="false">
      <c r="A17" s="56" t="s">
        <v>64</v>
      </c>
      <c r="B17" s="56" t="s">
        <v>65</v>
      </c>
      <c r="C17" s="56" t="s">
        <v>66</v>
      </c>
      <c r="D17" s="57" t="s">
        <v>67</v>
      </c>
      <c r="E17" s="57"/>
      <c r="F17" s="68"/>
    </row>
    <row r="18" customFormat="false" ht="28.5" hidden="false" customHeight="true" outlineLevel="0" collapsed="false">
      <c r="A18" s="51" t="s">
        <v>44</v>
      </c>
      <c r="B18" s="51" t="s">
        <v>38</v>
      </c>
      <c r="C18" s="58" t="n">
        <f aca="false">(E156*E157+F156*F157)</f>
        <v>72</v>
      </c>
      <c r="D18" s="51" t="s">
        <v>68</v>
      </c>
      <c r="E18" s="51"/>
      <c r="F18" s="68"/>
    </row>
    <row r="19" customFormat="false" ht="13.8" hidden="false" customHeight="false" outlineLevel="0" collapsed="false">
      <c r="A19" s="47"/>
      <c r="B19" s="47"/>
      <c r="C19" s="59"/>
      <c r="D19" s="59"/>
      <c r="E19" s="49"/>
      <c r="F19" s="68"/>
    </row>
    <row r="20" customFormat="false" ht="15" hidden="false" customHeight="true" outlineLevel="0" collapsed="false">
      <c r="A20" s="56" t="s">
        <v>69</v>
      </c>
      <c r="B20" s="56"/>
      <c r="C20" s="56"/>
      <c r="D20" s="56"/>
      <c r="E20" s="56"/>
      <c r="F20" s="68"/>
    </row>
    <row r="21" customFormat="false" ht="42" hidden="false" customHeight="true" outlineLevel="0" collapsed="false">
      <c r="A21" s="51" t="s">
        <v>54</v>
      </c>
      <c r="B21" s="53" t="s">
        <v>70</v>
      </c>
      <c r="C21" s="53"/>
      <c r="D21" s="53"/>
      <c r="E21" s="60" t="s">
        <v>231</v>
      </c>
      <c r="F21" s="68"/>
    </row>
    <row r="22" customFormat="false" ht="15" hidden="false" customHeight="true" outlineLevel="0" collapsed="false">
      <c r="A22" s="51" t="s">
        <v>56</v>
      </c>
      <c r="B22" s="53" t="s">
        <v>72</v>
      </c>
      <c r="C22" s="53"/>
      <c r="D22" s="53"/>
      <c r="E22" s="55" t="s">
        <v>73</v>
      </c>
      <c r="F22" s="68"/>
    </row>
    <row r="23" customFormat="false" ht="15" hidden="false" customHeight="true" outlineLevel="0" collapsed="false">
      <c r="A23" s="51" t="s">
        <v>58</v>
      </c>
      <c r="B23" s="53" t="s">
        <v>74</v>
      </c>
      <c r="C23" s="53"/>
      <c r="D23" s="53"/>
      <c r="E23" s="61" t="n">
        <v>1309.15</v>
      </c>
      <c r="F23" s="68"/>
    </row>
    <row r="24" customFormat="false" ht="13.8" hidden="false" customHeight="false" outlineLevel="0" collapsed="false">
      <c r="A24" s="47"/>
      <c r="B24" s="47"/>
      <c r="C24" s="48"/>
      <c r="D24" s="48"/>
      <c r="E24" s="49"/>
      <c r="F24" s="68"/>
    </row>
    <row r="25" customFormat="false" ht="15" hidden="false" customHeight="true" outlineLevel="0" collapsed="false">
      <c r="A25" s="50" t="s">
        <v>75</v>
      </c>
      <c r="B25" s="50"/>
      <c r="C25" s="50"/>
      <c r="D25" s="50"/>
      <c r="E25" s="50"/>
      <c r="F25" s="68"/>
    </row>
    <row r="26" customFormat="false" ht="13.8" hidden="false" customHeight="false" outlineLevel="0" collapsed="false">
      <c r="A26" s="47"/>
      <c r="B26" s="47"/>
      <c r="C26" s="48"/>
      <c r="D26" s="48"/>
      <c r="E26" s="49"/>
      <c r="F26" s="68"/>
    </row>
    <row r="27" customFormat="false" ht="15" hidden="false" customHeight="true" outlineLevel="0" collapsed="false">
      <c r="A27" s="62" t="s">
        <v>76</v>
      </c>
      <c r="B27" s="62"/>
      <c r="C27" s="62"/>
      <c r="D27" s="62"/>
      <c r="E27" s="62"/>
      <c r="F27" s="68"/>
    </row>
    <row r="28" customFormat="false" ht="13.8" hidden="false" customHeight="false" outlineLevel="0" collapsed="false">
      <c r="A28" s="47"/>
      <c r="B28" s="47"/>
      <c r="C28" s="48"/>
      <c r="D28" s="48"/>
      <c r="E28" s="49"/>
      <c r="F28" s="68"/>
    </row>
    <row r="29" customFormat="false" ht="28.5" hidden="false" customHeight="true" outlineLevel="0" collapsed="false">
      <c r="A29" s="97" t="s">
        <v>77</v>
      </c>
      <c r="B29" s="97"/>
      <c r="C29" s="97"/>
      <c r="D29" s="97"/>
      <c r="E29" s="56" t="s">
        <v>232</v>
      </c>
      <c r="F29" s="56" t="s">
        <v>233</v>
      </c>
    </row>
    <row r="30" customFormat="false" ht="15" hidden="false" customHeight="true" outlineLevel="0" collapsed="false">
      <c r="A30" s="56" t="s">
        <v>78</v>
      </c>
      <c r="B30" s="56" t="s">
        <v>79</v>
      </c>
      <c r="C30" s="56"/>
      <c r="D30" s="56"/>
      <c r="E30" s="63" t="s">
        <v>80</v>
      </c>
      <c r="F30" s="63" t="str">
        <f aca="false">E30</f>
        <v>Valor (R$)</v>
      </c>
    </row>
    <row r="31" customFormat="false" ht="15" hidden="false" customHeight="true" outlineLevel="0" collapsed="false">
      <c r="A31" s="51" t="s">
        <v>54</v>
      </c>
      <c r="B31" s="53" t="s">
        <v>81</v>
      </c>
      <c r="C31" s="53"/>
      <c r="D31" s="53"/>
      <c r="E31" s="61" t="n">
        <f aca="false">E23</f>
        <v>1309.15</v>
      </c>
      <c r="F31" s="61" t="n">
        <f aca="false">E23</f>
        <v>1309.15</v>
      </c>
    </row>
    <row r="32" customFormat="false" ht="15" hidden="false" customHeight="true" outlineLevel="0" collapsed="false">
      <c r="A32" s="51" t="s">
        <v>56</v>
      </c>
      <c r="B32" s="53" t="s">
        <v>82</v>
      </c>
      <c r="C32" s="53"/>
      <c r="D32" s="53"/>
      <c r="E32" s="60"/>
      <c r="F32" s="60"/>
    </row>
    <row r="33" customFormat="false" ht="15" hidden="false" customHeight="true" outlineLevel="0" collapsed="false">
      <c r="A33" s="51" t="s">
        <v>58</v>
      </c>
      <c r="B33" s="53" t="s">
        <v>83</v>
      </c>
      <c r="C33" s="53"/>
      <c r="D33" s="53"/>
      <c r="E33" s="60"/>
      <c r="F33" s="60" t="n">
        <f aca="false">1212*0.4</f>
        <v>484.8</v>
      </c>
    </row>
    <row r="34" customFormat="false" ht="15" hidden="false" customHeight="true" outlineLevel="0" collapsed="false">
      <c r="A34" s="51" t="s">
        <v>61</v>
      </c>
      <c r="B34" s="53" t="s">
        <v>84</v>
      </c>
      <c r="C34" s="53"/>
      <c r="D34" s="53"/>
      <c r="E34" s="64"/>
      <c r="F34" s="64"/>
    </row>
    <row r="35" customFormat="false" ht="15" hidden="false" customHeight="true" outlineLevel="0" collapsed="false">
      <c r="A35" s="51" t="s">
        <v>85</v>
      </c>
      <c r="B35" s="53" t="s">
        <v>86</v>
      </c>
      <c r="C35" s="53"/>
      <c r="D35" s="53"/>
      <c r="E35" s="64"/>
      <c r="F35" s="64"/>
    </row>
    <row r="36" customFormat="false" ht="15" hidden="false" customHeight="true" outlineLevel="0" collapsed="false">
      <c r="A36" s="51" t="s">
        <v>87</v>
      </c>
      <c r="B36" s="53" t="s">
        <v>88</v>
      </c>
      <c r="C36" s="53"/>
      <c r="D36" s="53"/>
      <c r="E36" s="64"/>
      <c r="F36" s="64"/>
    </row>
    <row r="37" customFormat="false" ht="15" hidden="false" customHeight="true" outlineLevel="0" collapsed="false">
      <c r="A37" s="51" t="s">
        <v>89</v>
      </c>
      <c r="B37" s="53" t="s">
        <v>90</v>
      </c>
      <c r="C37" s="53"/>
      <c r="D37" s="53"/>
      <c r="E37" s="64"/>
      <c r="F37" s="64"/>
    </row>
    <row r="38" customFormat="false" ht="15" hidden="false" customHeight="true" outlineLevel="0" collapsed="false">
      <c r="A38" s="65" t="s">
        <v>91</v>
      </c>
      <c r="B38" s="65"/>
      <c r="C38" s="65"/>
      <c r="D38" s="65"/>
      <c r="E38" s="66" t="n">
        <f aca="false">ROUND(SUM(E31:E37),2)</f>
        <v>1309.15</v>
      </c>
      <c r="F38" s="66" t="n">
        <f aca="false">ROUND(SUM(F31:F37),2)</f>
        <v>1793.95</v>
      </c>
    </row>
    <row r="39" customFormat="false" ht="28.5" hidden="false" customHeight="true" outlineLevel="0" collapsed="false">
      <c r="A39" s="67" t="s">
        <v>92</v>
      </c>
      <c r="B39" s="67"/>
      <c r="C39" s="67"/>
      <c r="D39" s="67"/>
      <c r="E39" s="67"/>
      <c r="F39" s="67"/>
    </row>
    <row r="40" customFormat="false" ht="13.8" hidden="false" customHeight="false" outlineLevel="0" collapsed="false">
      <c r="A40" s="47"/>
      <c r="B40" s="47"/>
      <c r="C40" s="48"/>
      <c r="D40" s="48"/>
      <c r="E40" s="49"/>
      <c r="F40" s="49"/>
    </row>
    <row r="41" customFormat="false" ht="15" hidden="false" customHeight="true" outlineLevel="0" collapsed="false">
      <c r="A41" s="62" t="s">
        <v>93</v>
      </c>
      <c r="B41" s="62"/>
      <c r="C41" s="62"/>
      <c r="D41" s="62"/>
      <c r="E41" s="62"/>
      <c r="F41" s="78"/>
    </row>
    <row r="42" customFormat="false" ht="13.8" hidden="false" customHeight="false" outlineLevel="0" collapsed="false">
      <c r="A42" s="68"/>
      <c r="B42" s="68"/>
      <c r="C42" s="68"/>
      <c r="D42" s="68"/>
      <c r="E42" s="69"/>
      <c r="F42" s="69"/>
    </row>
    <row r="43" customFormat="false" ht="28.5" hidden="false" customHeight="true" outlineLevel="0" collapsed="false">
      <c r="A43" s="97" t="s">
        <v>94</v>
      </c>
      <c r="B43" s="97"/>
      <c r="C43" s="97"/>
      <c r="D43" s="97"/>
      <c r="E43" s="56" t="s">
        <v>232</v>
      </c>
      <c r="F43" s="56" t="s">
        <v>233</v>
      </c>
    </row>
    <row r="44" customFormat="false" ht="15" hidden="false" customHeight="true" outlineLevel="0" collapsed="false">
      <c r="A44" s="56" t="s">
        <v>95</v>
      </c>
      <c r="B44" s="56" t="s">
        <v>79</v>
      </c>
      <c r="C44" s="56"/>
      <c r="D44" s="57" t="s">
        <v>96</v>
      </c>
      <c r="E44" s="63" t="s">
        <v>80</v>
      </c>
      <c r="F44" s="63" t="str">
        <f aca="false">E44</f>
        <v>Valor (R$)</v>
      </c>
    </row>
    <row r="45" customFormat="false" ht="15" hidden="false" customHeight="true" outlineLevel="0" collapsed="false">
      <c r="A45" s="51" t="s">
        <v>54</v>
      </c>
      <c r="B45" s="53" t="s">
        <v>97</v>
      </c>
      <c r="C45" s="53"/>
      <c r="D45" s="70" t="n">
        <f aca="false">1/12</f>
        <v>0.08333333333</v>
      </c>
      <c r="E45" s="60" t="n">
        <f aca="false">D45*E38</f>
        <v>109.0958333</v>
      </c>
      <c r="F45" s="60" t="n">
        <f aca="false">D45*F38</f>
        <v>149.4958333</v>
      </c>
    </row>
    <row r="46" customFormat="false" ht="15" hidden="false" customHeight="true" outlineLevel="0" collapsed="false">
      <c r="A46" s="51" t="s">
        <v>56</v>
      </c>
      <c r="B46" s="53" t="s">
        <v>98</v>
      </c>
      <c r="C46" s="53"/>
      <c r="D46" s="70" t="n">
        <v>0.121</v>
      </c>
      <c r="E46" s="60" t="n">
        <f aca="false">D46*E38</f>
        <v>158.40715</v>
      </c>
      <c r="F46" s="60" t="n">
        <f aca="false">D46*F38</f>
        <v>217.06795</v>
      </c>
    </row>
    <row r="47" customFormat="false" ht="15" hidden="false" customHeight="true" outlineLevel="0" collapsed="false">
      <c r="A47" s="71" t="s">
        <v>99</v>
      </c>
      <c r="B47" s="71"/>
      <c r="C47" s="71"/>
      <c r="D47" s="72" t="n">
        <f aca="false">SUM(D45:D46)</f>
        <v>0.20433333333</v>
      </c>
      <c r="E47" s="66" t="n">
        <f aca="false">SUM(E45:E46)</f>
        <v>267.5029833</v>
      </c>
      <c r="F47" s="66" t="n">
        <f aca="false">SUM(F45:F46)</f>
        <v>366.5637833</v>
      </c>
    </row>
    <row r="48" customFormat="false" ht="15" hidden="false" customHeight="true" outlineLevel="0" collapsed="false">
      <c r="A48" s="67" t="s">
        <v>100</v>
      </c>
      <c r="B48" s="67"/>
      <c r="C48" s="67"/>
      <c r="D48" s="67"/>
      <c r="E48" s="67"/>
      <c r="F48" s="67"/>
    </row>
    <row r="49" customFormat="false" ht="13.8" hidden="false" customHeight="false" outlineLevel="0" collapsed="false">
      <c r="A49" s="68"/>
      <c r="B49" s="68"/>
      <c r="C49" s="68"/>
      <c r="D49" s="68"/>
      <c r="E49" s="69"/>
      <c r="F49" s="69"/>
    </row>
    <row r="50" customFormat="false" ht="28.5" hidden="false" customHeight="true" outlineLevel="0" collapsed="false">
      <c r="A50" s="97" t="s">
        <v>101</v>
      </c>
      <c r="B50" s="97"/>
      <c r="C50" s="97"/>
      <c r="D50" s="97"/>
      <c r="E50" s="56" t="s">
        <v>232</v>
      </c>
      <c r="F50" s="56" t="s">
        <v>233</v>
      </c>
    </row>
    <row r="51" customFormat="false" ht="15" hidden="false" customHeight="true" outlineLevel="0" collapsed="false">
      <c r="A51" s="56" t="s">
        <v>102</v>
      </c>
      <c r="B51" s="56" t="s">
        <v>79</v>
      </c>
      <c r="C51" s="56"/>
      <c r="D51" s="57" t="s">
        <v>96</v>
      </c>
      <c r="E51" s="63" t="s">
        <v>80</v>
      </c>
      <c r="F51" s="63" t="s">
        <v>80</v>
      </c>
    </row>
    <row r="52" customFormat="false" ht="15" hidden="false" customHeight="true" outlineLevel="0" collapsed="false">
      <c r="A52" s="51" t="s">
        <v>103</v>
      </c>
      <c r="B52" s="53" t="s">
        <v>104</v>
      </c>
      <c r="C52" s="53"/>
      <c r="D52" s="70" t="n">
        <v>0.2</v>
      </c>
      <c r="E52" s="60" t="n">
        <f aca="false">(D52)*($E$38+$E$47)</f>
        <v>315.33059666</v>
      </c>
      <c r="F52" s="60" t="n">
        <f aca="false">D52*($F$38+$F$47)</f>
        <v>432.10275666</v>
      </c>
    </row>
    <row r="53" customFormat="false" ht="15" hidden="false" customHeight="true" outlineLevel="0" collapsed="false">
      <c r="A53" s="51"/>
      <c r="B53" s="53" t="s">
        <v>105</v>
      </c>
      <c r="C53" s="53"/>
      <c r="D53" s="70" t="n">
        <v>0.025</v>
      </c>
      <c r="E53" s="60" t="n">
        <f aca="false">(D53)*($E$38+$E$47)</f>
        <v>39.4163245825</v>
      </c>
      <c r="F53" s="60" t="n">
        <f aca="false">D53*($F$38+$F$47)</f>
        <v>54.0128445825</v>
      </c>
    </row>
    <row r="54" customFormat="false" ht="15" hidden="false" customHeight="true" outlineLevel="0" collapsed="false">
      <c r="A54" s="51"/>
      <c r="B54" s="53" t="s">
        <v>24</v>
      </c>
      <c r="C54" s="53"/>
      <c r="D54" s="70" t="n">
        <f aca="false">PROPOSTA!C12</f>
        <v>0.0212</v>
      </c>
      <c r="E54" s="60" t="n">
        <f aca="false">(D54)*($E$38+$E$47)</f>
        <v>33.42504324596</v>
      </c>
      <c r="F54" s="60" t="n">
        <f aca="false">D54*($F$38+$F$47)</f>
        <v>45.80289220596</v>
      </c>
    </row>
    <row r="55" customFormat="false" ht="15" hidden="false" customHeight="true" outlineLevel="0" collapsed="false">
      <c r="A55" s="51"/>
      <c r="B55" s="53" t="s">
        <v>106</v>
      </c>
      <c r="C55" s="53"/>
      <c r="D55" s="70" t="n">
        <v>0.015</v>
      </c>
      <c r="E55" s="60" t="n">
        <f aca="false">(D55)*($E$38+$E$47)</f>
        <v>23.6497947495</v>
      </c>
      <c r="F55" s="60" t="n">
        <f aca="false">D55*($F$38+$F$47)</f>
        <v>32.4077067495</v>
      </c>
    </row>
    <row r="56" customFormat="false" ht="15" hidden="false" customHeight="true" outlineLevel="0" collapsed="false">
      <c r="A56" s="51"/>
      <c r="B56" s="53" t="s">
        <v>107</v>
      </c>
      <c r="C56" s="53"/>
      <c r="D56" s="70" t="n">
        <v>0.01</v>
      </c>
      <c r="E56" s="60" t="n">
        <f aca="false">(D56)*($E$38+$E$47)</f>
        <v>15.766529833</v>
      </c>
      <c r="F56" s="60" t="n">
        <f aca="false">D56*($F$38+$F$47)</f>
        <v>21.605137833</v>
      </c>
    </row>
    <row r="57" customFormat="false" ht="15" hidden="false" customHeight="true" outlineLevel="0" collapsed="false">
      <c r="A57" s="51"/>
      <c r="B57" s="53" t="s">
        <v>108</v>
      </c>
      <c r="C57" s="53"/>
      <c r="D57" s="70" t="n">
        <v>0.006</v>
      </c>
      <c r="E57" s="60" t="n">
        <f aca="false">(D57)*($E$38+$E$47)</f>
        <v>9.4599178998</v>
      </c>
      <c r="F57" s="60" t="n">
        <f aca="false">D57*($F$38+$F$47)</f>
        <v>12.9630826998</v>
      </c>
    </row>
    <row r="58" customFormat="false" ht="15" hidden="false" customHeight="true" outlineLevel="0" collapsed="false">
      <c r="A58" s="51"/>
      <c r="B58" s="53" t="s">
        <v>109</v>
      </c>
      <c r="C58" s="53"/>
      <c r="D58" s="70" t="n">
        <v>0.002</v>
      </c>
      <c r="E58" s="60" t="n">
        <f aca="false">(D58)*($E$38+$E$47)</f>
        <v>3.1533059666</v>
      </c>
      <c r="F58" s="60" t="n">
        <f aca="false">D58*($F$38+$F$47)</f>
        <v>4.3210275666</v>
      </c>
    </row>
    <row r="59" customFormat="false" ht="15" hidden="false" customHeight="true" outlineLevel="0" collapsed="false">
      <c r="A59" s="51" t="s">
        <v>110</v>
      </c>
      <c r="B59" s="53" t="s">
        <v>110</v>
      </c>
      <c r="C59" s="53"/>
      <c r="D59" s="70" t="n">
        <v>0.08</v>
      </c>
      <c r="E59" s="60" t="n">
        <f aca="false">D59*(E38+E47)</f>
        <v>126.1322387</v>
      </c>
      <c r="F59" s="60" t="n">
        <f aca="false">D59*($F$38+$F$47)</f>
        <v>172.841102664</v>
      </c>
    </row>
    <row r="60" customFormat="false" ht="15" hidden="false" customHeight="true" outlineLevel="0" collapsed="false">
      <c r="A60" s="71" t="s">
        <v>111</v>
      </c>
      <c r="B60" s="71"/>
      <c r="C60" s="71"/>
      <c r="D60" s="72" t="n">
        <f aca="false">SUM(D52:D59)</f>
        <v>0.3592</v>
      </c>
      <c r="E60" s="66" t="n">
        <f aca="false">SUM(E52:E59)</f>
        <v>566.33375163736</v>
      </c>
      <c r="F60" s="66" t="n">
        <f aca="false">SUM(F52:F59)</f>
        <v>776.05655096136</v>
      </c>
    </row>
    <row r="61" customFormat="false" ht="15" hidden="false" customHeight="true" outlineLevel="0" collapsed="false">
      <c r="A61" s="67" t="s">
        <v>112</v>
      </c>
      <c r="B61" s="67"/>
      <c r="C61" s="67"/>
      <c r="D61" s="67"/>
      <c r="E61" s="67"/>
      <c r="F61" s="67"/>
    </row>
    <row r="62" customFormat="false" ht="13.8" hidden="false" customHeight="false" outlineLevel="0" collapsed="false">
      <c r="A62" s="68"/>
      <c r="B62" s="68"/>
      <c r="C62" s="68"/>
      <c r="D62" s="68"/>
      <c r="E62" s="69"/>
      <c r="F62" s="69"/>
    </row>
    <row r="63" customFormat="false" ht="28.5" hidden="false" customHeight="true" outlineLevel="0" collapsed="false">
      <c r="A63" s="97" t="s">
        <v>113</v>
      </c>
      <c r="B63" s="97"/>
      <c r="C63" s="97"/>
      <c r="D63" s="97"/>
      <c r="E63" s="56" t="s">
        <v>232</v>
      </c>
      <c r="F63" s="56" t="s">
        <v>233</v>
      </c>
    </row>
    <row r="64" customFormat="false" ht="15" hidden="false" customHeight="true" outlineLevel="0" collapsed="false">
      <c r="A64" s="56" t="s">
        <v>114</v>
      </c>
      <c r="B64" s="56" t="s">
        <v>79</v>
      </c>
      <c r="C64" s="56"/>
      <c r="D64" s="56"/>
      <c r="E64" s="63" t="s">
        <v>80</v>
      </c>
      <c r="F64" s="63" t="s">
        <v>80</v>
      </c>
    </row>
    <row r="65" customFormat="false" ht="28.5" hidden="false" customHeight="true" outlineLevel="0" collapsed="false">
      <c r="A65" s="51" t="s">
        <v>54</v>
      </c>
      <c r="B65" s="53" t="s">
        <v>115</v>
      </c>
      <c r="C65" s="53"/>
      <c r="D65" s="76" t="n">
        <f aca="false">2*21*3</f>
        <v>126</v>
      </c>
      <c r="E65" s="60" t="n">
        <f aca="false">IF(ROUND((D65)-(E31*0.06),2)&lt;0,0,ROUND((D65)-(E31*0.06),2))</f>
        <v>47.45</v>
      </c>
      <c r="F65" s="60" t="n">
        <f aca="false">IF(ROUND((D65)-(F31*0.06),2)&lt;0,0,ROUND((D65)-(F31*0.06),2))</f>
        <v>47.45</v>
      </c>
    </row>
    <row r="66" customFormat="false" ht="28.5" hidden="false" customHeight="true" outlineLevel="0" collapsed="false">
      <c r="A66" s="51" t="s">
        <v>56</v>
      </c>
      <c r="B66" s="53" t="s">
        <v>116</v>
      </c>
      <c r="C66" s="53"/>
      <c r="D66" s="76" t="n">
        <v>24.54</v>
      </c>
      <c r="E66" s="60" t="n">
        <f aca="false">21*D66*0.8</f>
        <v>412.272</v>
      </c>
      <c r="F66" s="60" t="n">
        <f aca="false">21*D66*0.8</f>
        <v>412.272</v>
      </c>
    </row>
    <row r="67" customFormat="false" ht="15" hidden="false" customHeight="true" outlineLevel="0" collapsed="false">
      <c r="A67" s="51" t="s">
        <v>58</v>
      </c>
      <c r="B67" s="53" t="s">
        <v>117</v>
      </c>
      <c r="C67" s="53"/>
      <c r="D67" s="53"/>
      <c r="E67" s="60" t="n">
        <v>45.11</v>
      </c>
      <c r="F67" s="60" t="n">
        <v>45.11</v>
      </c>
    </row>
    <row r="68" customFormat="false" ht="15" hidden="false" customHeight="true" outlineLevel="0" collapsed="false">
      <c r="A68" s="51" t="s">
        <v>61</v>
      </c>
      <c r="B68" s="53" t="s">
        <v>118</v>
      </c>
      <c r="C68" s="53"/>
      <c r="D68" s="53"/>
      <c r="E68" s="55" t="n">
        <v>3.53</v>
      </c>
      <c r="F68" s="55" t="n">
        <f aca="false">E68</f>
        <v>3.53</v>
      </c>
    </row>
    <row r="69" customFormat="false" ht="15" hidden="false" customHeight="true" outlineLevel="0" collapsed="false">
      <c r="A69" s="51" t="s">
        <v>85</v>
      </c>
      <c r="B69" s="53" t="s">
        <v>90</v>
      </c>
      <c r="C69" s="53"/>
      <c r="D69" s="53"/>
      <c r="E69" s="60"/>
      <c r="F69" s="60"/>
    </row>
    <row r="70" customFormat="false" ht="15" hidden="false" customHeight="true" outlineLevel="0" collapsed="false">
      <c r="A70" s="65" t="s">
        <v>119</v>
      </c>
      <c r="B70" s="65"/>
      <c r="C70" s="65"/>
      <c r="D70" s="65"/>
      <c r="E70" s="66" t="n">
        <f aca="false">SUM(E65:E69)</f>
        <v>508.362</v>
      </c>
      <c r="F70" s="66" t="n">
        <f aca="false">SUM(F65:F69)</f>
        <v>508.362</v>
      </c>
    </row>
    <row r="71" customFormat="false" ht="13.8" hidden="false" customHeight="false" outlineLevel="0" collapsed="false">
      <c r="A71" s="47"/>
      <c r="B71" s="48"/>
      <c r="C71" s="77"/>
      <c r="D71" s="48"/>
      <c r="E71" s="49"/>
      <c r="F71" s="49"/>
    </row>
    <row r="72" customFormat="false" ht="15" hidden="false" customHeight="true" outlineLevel="0" collapsed="false">
      <c r="A72" s="46" t="s">
        <v>120</v>
      </c>
      <c r="B72" s="46"/>
      <c r="C72" s="46"/>
      <c r="D72" s="46"/>
      <c r="E72" s="46"/>
      <c r="F72" s="68"/>
    </row>
    <row r="73" customFormat="false" ht="13.8" hidden="false" customHeight="false" outlineLevel="0" collapsed="false">
      <c r="A73" s="47"/>
      <c r="B73" s="48"/>
      <c r="C73" s="77"/>
      <c r="D73" s="48"/>
      <c r="E73" s="49"/>
      <c r="F73" s="49"/>
    </row>
    <row r="74" customFormat="false" ht="28.5" hidden="false" customHeight="true" outlineLevel="0" collapsed="false">
      <c r="A74" s="97" t="s">
        <v>121</v>
      </c>
      <c r="B74" s="97"/>
      <c r="C74" s="97"/>
      <c r="D74" s="97"/>
      <c r="E74" s="56" t="s">
        <v>232</v>
      </c>
      <c r="F74" s="56" t="s">
        <v>233</v>
      </c>
    </row>
    <row r="75" customFormat="false" ht="15" hidden="false" customHeight="true" outlineLevel="0" collapsed="false">
      <c r="A75" s="56" t="n">
        <v>2</v>
      </c>
      <c r="B75" s="56" t="s">
        <v>79</v>
      </c>
      <c r="C75" s="56"/>
      <c r="D75" s="56"/>
      <c r="E75" s="63" t="s">
        <v>80</v>
      </c>
      <c r="F75" s="63" t="s">
        <v>80</v>
      </c>
    </row>
    <row r="76" customFormat="false" ht="15" hidden="false" customHeight="true" outlineLevel="0" collapsed="false">
      <c r="A76" s="51" t="s">
        <v>95</v>
      </c>
      <c r="B76" s="53" t="s">
        <v>122</v>
      </c>
      <c r="C76" s="53"/>
      <c r="D76" s="53"/>
      <c r="E76" s="60" t="n">
        <f aca="false">E47</f>
        <v>267.5029833</v>
      </c>
      <c r="F76" s="60" t="n">
        <f aca="false">F47</f>
        <v>366.5637833</v>
      </c>
    </row>
    <row r="77" customFormat="false" ht="15" hidden="false" customHeight="true" outlineLevel="0" collapsed="false">
      <c r="A77" s="51" t="s">
        <v>102</v>
      </c>
      <c r="B77" s="53" t="s">
        <v>123</v>
      </c>
      <c r="C77" s="53"/>
      <c r="D77" s="53"/>
      <c r="E77" s="60" t="n">
        <f aca="false">E60</f>
        <v>566.33375163736</v>
      </c>
      <c r="F77" s="60" t="n">
        <f aca="false">F60</f>
        <v>776.05655096136</v>
      </c>
    </row>
    <row r="78" customFormat="false" ht="15" hidden="false" customHeight="true" outlineLevel="0" collapsed="false">
      <c r="A78" s="51" t="s">
        <v>114</v>
      </c>
      <c r="B78" s="53" t="s">
        <v>124</v>
      </c>
      <c r="C78" s="53"/>
      <c r="D78" s="53"/>
      <c r="E78" s="60" t="n">
        <f aca="false">E70</f>
        <v>508.362</v>
      </c>
      <c r="F78" s="60" t="n">
        <f aca="false">F70</f>
        <v>508.362</v>
      </c>
    </row>
    <row r="79" customFormat="false" ht="15" hidden="false" customHeight="true" outlineLevel="0" collapsed="false">
      <c r="A79" s="65" t="s">
        <v>125</v>
      </c>
      <c r="B79" s="65"/>
      <c r="C79" s="65"/>
      <c r="D79" s="65"/>
      <c r="E79" s="66" t="n">
        <f aca="false">SUM(E76:E78)</f>
        <v>1342.19873493736</v>
      </c>
      <c r="F79" s="66" t="n">
        <f aca="false">SUM(F76:F78)</f>
        <v>1650.98233426136</v>
      </c>
    </row>
    <row r="80" customFormat="false" ht="13.8" hidden="false" customHeight="false" outlineLevel="0" collapsed="false">
      <c r="A80" s="47"/>
      <c r="B80" s="48"/>
      <c r="C80" s="77"/>
      <c r="D80" s="48"/>
      <c r="E80" s="49"/>
      <c r="F80" s="49"/>
    </row>
    <row r="81" customFormat="false" ht="15" hidden="false" customHeight="true" outlineLevel="0" collapsed="false">
      <c r="A81" s="62" t="s">
        <v>126</v>
      </c>
      <c r="B81" s="62"/>
      <c r="C81" s="62"/>
      <c r="D81" s="62"/>
      <c r="E81" s="62"/>
      <c r="F81" s="78"/>
    </row>
    <row r="82" customFormat="false" ht="13.8" hidden="false" customHeight="false" outlineLevel="0" collapsed="false">
      <c r="A82" s="78"/>
      <c r="B82" s="48"/>
      <c r="C82" s="77"/>
      <c r="D82" s="48"/>
      <c r="E82" s="49"/>
      <c r="F82" s="49"/>
    </row>
    <row r="83" customFormat="false" ht="28.5" hidden="false" customHeight="true" outlineLevel="0" collapsed="false">
      <c r="A83" s="97" t="s">
        <v>127</v>
      </c>
      <c r="B83" s="97"/>
      <c r="C83" s="97"/>
      <c r="D83" s="97"/>
      <c r="E83" s="56" t="s">
        <v>232</v>
      </c>
      <c r="F83" s="56" t="s">
        <v>233</v>
      </c>
    </row>
    <row r="84" customFormat="false" ht="15" hidden="false" customHeight="true" outlineLevel="0" collapsed="false">
      <c r="A84" s="56" t="n">
        <v>3</v>
      </c>
      <c r="B84" s="56" t="s">
        <v>79</v>
      </c>
      <c r="C84" s="56"/>
      <c r="D84" s="56" t="s">
        <v>128</v>
      </c>
      <c r="E84" s="63" t="s">
        <v>80</v>
      </c>
      <c r="F84" s="63" t="s">
        <v>80</v>
      </c>
    </row>
    <row r="85" customFormat="false" ht="15" hidden="false" customHeight="true" outlineLevel="0" collapsed="false">
      <c r="A85" s="51" t="s">
        <v>54</v>
      </c>
      <c r="B85" s="53" t="s">
        <v>129</v>
      </c>
      <c r="C85" s="53"/>
      <c r="D85" s="70" t="n">
        <f aca="false">0.42%/3</f>
        <v>0.0014</v>
      </c>
      <c r="E85" s="60" t="n">
        <f aca="false">$D$85*(E38)</f>
        <v>1.83281</v>
      </c>
      <c r="F85" s="60" t="n">
        <f aca="false">$D$85*(F38)</f>
        <v>2.51153</v>
      </c>
    </row>
    <row r="86" customFormat="false" ht="15" hidden="false" customHeight="true" outlineLevel="0" collapsed="false">
      <c r="A86" s="51" t="s">
        <v>56</v>
      </c>
      <c r="B86" s="53" t="s">
        <v>130</v>
      </c>
      <c r="C86" s="53"/>
      <c r="D86" s="70" t="n">
        <f aca="false">D85*0.08</f>
        <v>0.000112</v>
      </c>
      <c r="E86" s="60" t="n">
        <f aca="false">$D$86*(E38)</f>
        <v>0.1466248</v>
      </c>
      <c r="F86" s="60" t="n">
        <f aca="false">$D$86*(F38)</f>
        <v>0.2009224</v>
      </c>
    </row>
    <row r="87" customFormat="false" ht="28.5" hidden="false" customHeight="true" outlineLevel="0" collapsed="false">
      <c r="A87" s="51" t="s">
        <v>58</v>
      </c>
      <c r="B87" s="53" t="s">
        <v>131</v>
      </c>
      <c r="C87" s="53"/>
      <c r="D87" s="70" t="n">
        <v>0.0347</v>
      </c>
      <c r="E87" s="60" t="n">
        <f aca="false">$D$87*(E38)</f>
        <v>45.427505</v>
      </c>
      <c r="F87" s="60" t="n">
        <f aca="false">$D$87*(F38)</f>
        <v>62.250065</v>
      </c>
    </row>
    <row r="88" customFormat="false" ht="15" hidden="false" customHeight="true" outlineLevel="0" collapsed="false">
      <c r="A88" s="51" t="s">
        <v>61</v>
      </c>
      <c r="B88" s="53" t="s">
        <v>132</v>
      </c>
      <c r="C88" s="53"/>
      <c r="D88" s="70" t="n">
        <f aca="false">7/30/12/3</f>
        <v>0.006481481481</v>
      </c>
      <c r="E88" s="60" t="n">
        <f aca="false">$D$88*(E38)</f>
        <v>8.48523148085115</v>
      </c>
      <c r="F88" s="60" t="n">
        <f aca="false">$D$88*(F38)</f>
        <v>11.62745370284</v>
      </c>
    </row>
    <row r="89" customFormat="false" ht="28.5" hidden="false" customHeight="true" outlineLevel="0" collapsed="false">
      <c r="A89" s="51" t="s">
        <v>85</v>
      </c>
      <c r="B89" s="53" t="s">
        <v>133</v>
      </c>
      <c r="C89" s="53"/>
      <c r="D89" s="70" t="n">
        <f aca="false">D88*D60</f>
        <v>0.0023281481479752</v>
      </c>
      <c r="E89" s="60" t="n">
        <f aca="false">$D$89*(E38)</f>
        <v>3.04789514792173</v>
      </c>
      <c r="F89" s="60" t="n">
        <f aca="false">$D$89*(F38)</f>
        <v>4.17658137006011</v>
      </c>
    </row>
    <row r="90" customFormat="false" ht="15" hidden="false" customHeight="true" outlineLevel="0" collapsed="false">
      <c r="A90" s="51" t="s">
        <v>87</v>
      </c>
      <c r="B90" s="53" t="s">
        <v>134</v>
      </c>
      <c r="C90" s="53"/>
      <c r="D90" s="79" t="n">
        <f aca="false">0.062%/3</f>
        <v>0.0002066666667</v>
      </c>
      <c r="E90" s="60" t="n">
        <f aca="false">$D$90*E38</f>
        <v>0.270557666710305</v>
      </c>
      <c r="F90" s="60" t="n">
        <f aca="false">$D$90*F38</f>
        <v>0.370749666726465</v>
      </c>
    </row>
    <row r="91" customFormat="false" ht="15" hidden="false" customHeight="true" outlineLevel="0" collapsed="false">
      <c r="A91" s="65" t="s">
        <v>135</v>
      </c>
      <c r="B91" s="65"/>
      <c r="C91" s="65"/>
      <c r="D91" s="65"/>
      <c r="E91" s="66" t="n">
        <f aca="false">SUM(E85:E90)</f>
        <v>59.2106240954832</v>
      </c>
      <c r="F91" s="66" t="n">
        <f aca="false">SUM(F85:F90)</f>
        <v>81.1373021396265</v>
      </c>
    </row>
    <row r="92" customFormat="false" ht="15" hidden="false" customHeight="true" outlineLevel="0" collapsed="false">
      <c r="A92" s="67" t="s">
        <v>136</v>
      </c>
      <c r="B92" s="67"/>
      <c r="C92" s="67"/>
      <c r="D92" s="67"/>
      <c r="E92" s="67"/>
      <c r="F92" s="67"/>
    </row>
    <row r="93" customFormat="false" ht="13.8" hidden="false" customHeight="false" outlineLevel="0" collapsed="false">
      <c r="A93" s="80"/>
      <c r="B93" s="48"/>
      <c r="C93" s="77"/>
      <c r="D93" s="48"/>
      <c r="E93" s="49"/>
      <c r="F93" s="49"/>
    </row>
    <row r="94" customFormat="false" ht="15" hidden="false" customHeight="true" outlineLevel="0" collapsed="false">
      <c r="A94" s="62" t="s">
        <v>137</v>
      </c>
      <c r="B94" s="62"/>
      <c r="C94" s="62"/>
      <c r="D94" s="62"/>
      <c r="E94" s="62"/>
      <c r="F94" s="78"/>
    </row>
    <row r="95" customFormat="false" ht="13.8" hidden="false" customHeight="false" outlineLevel="0" collapsed="false">
      <c r="A95" s="81"/>
      <c r="B95" s="48"/>
      <c r="C95" s="77"/>
      <c r="D95" s="48"/>
      <c r="E95" s="49"/>
      <c r="F95" s="49"/>
    </row>
    <row r="96" customFormat="false" ht="28.5" hidden="false" customHeight="true" outlineLevel="0" collapsed="false">
      <c r="A96" s="97" t="s">
        <v>138</v>
      </c>
      <c r="B96" s="97"/>
      <c r="C96" s="97"/>
      <c r="D96" s="97"/>
      <c r="E96" s="56" t="s">
        <v>232</v>
      </c>
      <c r="F96" s="56" t="s">
        <v>233</v>
      </c>
    </row>
    <row r="97" customFormat="false" ht="42" hidden="false" customHeight="true" outlineLevel="0" collapsed="false">
      <c r="A97" s="56" t="s">
        <v>139</v>
      </c>
      <c r="B97" s="73" t="s">
        <v>79</v>
      </c>
      <c r="C97" s="73"/>
      <c r="D97" s="56" t="s">
        <v>128</v>
      </c>
      <c r="E97" s="63" t="s">
        <v>140</v>
      </c>
      <c r="F97" s="63" t="s">
        <v>140</v>
      </c>
    </row>
    <row r="98" customFormat="false" ht="28.5" hidden="false" customHeight="true" outlineLevel="0" collapsed="false">
      <c r="A98" s="51" t="s">
        <v>54</v>
      </c>
      <c r="B98" s="53" t="s">
        <v>141</v>
      </c>
      <c r="C98" s="53"/>
      <c r="D98" s="82" t="n">
        <v>0.008109589041</v>
      </c>
      <c r="E98" s="60" t="n">
        <f aca="false">D98*$E$38</f>
        <v>10.6166684930252</v>
      </c>
      <c r="F98" s="60" t="n">
        <f aca="false">D98*$F$38</f>
        <v>14.548197260102</v>
      </c>
    </row>
    <row r="99" customFormat="false" ht="28.5" hidden="false" customHeight="true" outlineLevel="0" collapsed="false">
      <c r="A99" s="51" t="s">
        <v>56</v>
      </c>
      <c r="B99" s="53" t="s">
        <v>142</v>
      </c>
      <c r="C99" s="53"/>
      <c r="D99" s="82" t="n">
        <v>0.0006164383562</v>
      </c>
      <c r="E99" s="60" t="n">
        <f aca="false">D99*$E$38</f>
        <v>0.80701027401923</v>
      </c>
      <c r="F99" s="60" t="n">
        <f aca="false">D99*$F$38</f>
        <v>1.10585958910499</v>
      </c>
    </row>
    <row r="100" customFormat="false" ht="28.5" hidden="false" customHeight="true" outlineLevel="0" collapsed="false">
      <c r="A100" s="51" t="s">
        <v>58</v>
      </c>
      <c r="B100" s="53" t="s">
        <v>143</v>
      </c>
      <c r="C100" s="53"/>
      <c r="D100" s="82" t="n">
        <v>0.0003205479452</v>
      </c>
      <c r="E100" s="60" t="n">
        <f aca="false">D100*$E$38</f>
        <v>0.41964534245858</v>
      </c>
      <c r="F100" s="60" t="n">
        <f aca="false">D100*$F$38</f>
        <v>0.57504698629154</v>
      </c>
    </row>
    <row r="101" customFormat="false" ht="15" hidden="false" customHeight="true" outlineLevel="0" collapsed="false">
      <c r="A101" s="51" t="s">
        <v>61</v>
      </c>
      <c r="B101" s="83" t="s">
        <v>144</v>
      </c>
      <c r="C101" s="83"/>
      <c r="D101" s="82" t="n">
        <v>0.0009715068493</v>
      </c>
      <c r="E101" s="60" t="n">
        <f aca="false">D101*$E$38</f>
        <v>1.2718481917611</v>
      </c>
      <c r="F101" s="60" t="n">
        <f aca="false">D101*$F$38</f>
        <v>1.74283471230174</v>
      </c>
    </row>
    <row r="102" customFormat="false" ht="15" hidden="false" customHeight="true" outlineLevel="0" collapsed="false">
      <c r="A102" s="51" t="s">
        <v>85</v>
      </c>
      <c r="B102" s="83" t="s">
        <v>145</v>
      </c>
      <c r="C102" s="83"/>
      <c r="D102" s="82" t="n">
        <v>0.01632876712</v>
      </c>
      <c r="E102" s="60" t="n">
        <f aca="false">D102*$E$38</f>
        <v>21.376805475148</v>
      </c>
      <c r="F102" s="60" t="n">
        <f aca="false">D102*$F$38</f>
        <v>29.292991774924</v>
      </c>
    </row>
    <row r="103" customFormat="false" ht="15" hidden="false" customHeight="true" outlineLevel="0" collapsed="false">
      <c r="A103" s="65" t="s">
        <v>146</v>
      </c>
      <c r="B103" s="65"/>
      <c r="C103" s="65"/>
      <c r="D103" s="65"/>
      <c r="E103" s="66" t="n">
        <f aca="false">SUM(E98:E102)</f>
        <v>34.4919777764121</v>
      </c>
      <c r="F103" s="66" t="n">
        <f aca="false">SUM(F98:F102)</f>
        <v>47.2649303227242</v>
      </c>
    </row>
    <row r="104" customFormat="false" ht="13.8" hidden="false" customHeight="false" outlineLevel="0" collapsed="false">
      <c r="A104" s="81"/>
      <c r="B104" s="48"/>
      <c r="C104" s="77"/>
      <c r="D104" s="48"/>
      <c r="E104" s="49"/>
      <c r="F104" s="49"/>
    </row>
    <row r="105" customFormat="false" ht="28.5" hidden="false" customHeight="true" outlineLevel="0" collapsed="false">
      <c r="A105" s="97" t="s">
        <v>147</v>
      </c>
      <c r="B105" s="97"/>
      <c r="C105" s="97"/>
      <c r="D105" s="97"/>
      <c r="E105" s="56" t="s">
        <v>232</v>
      </c>
      <c r="F105" s="56" t="s">
        <v>233</v>
      </c>
    </row>
    <row r="106" customFormat="false" ht="42" hidden="false" customHeight="true" outlineLevel="0" collapsed="false">
      <c r="A106" s="84" t="n">
        <v>44231</v>
      </c>
      <c r="B106" s="73" t="s">
        <v>79</v>
      </c>
      <c r="C106" s="73"/>
      <c r="D106" s="73"/>
      <c r="E106" s="63" t="s">
        <v>140</v>
      </c>
      <c r="F106" s="63" t="s">
        <v>140</v>
      </c>
    </row>
    <row r="107" customFormat="false" ht="15" hidden="false" customHeight="true" outlineLevel="0" collapsed="false">
      <c r="A107" s="51" t="s">
        <v>54</v>
      </c>
      <c r="B107" s="53" t="s">
        <v>148</v>
      </c>
      <c r="C107" s="53"/>
      <c r="D107" s="53"/>
      <c r="E107" s="60"/>
      <c r="F107" s="60"/>
    </row>
    <row r="108" customFormat="false" ht="15" hidden="false" customHeight="true" outlineLevel="0" collapsed="false">
      <c r="A108" s="65" t="s">
        <v>146</v>
      </c>
      <c r="B108" s="65"/>
      <c r="C108" s="65"/>
      <c r="D108" s="65"/>
      <c r="E108" s="66" t="n">
        <f aca="false">E107</f>
        <v>0</v>
      </c>
      <c r="F108" s="66" t="n">
        <f aca="false">F107</f>
        <v>0</v>
      </c>
    </row>
    <row r="109" customFormat="false" ht="13.8" hidden="false" customHeight="false" outlineLevel="0" collapsed="false">
      <c r="A109" s="78"/>
      <c r="B109" s="78"/>
      <c r="C109" s="78"/>
      <c r="D109" s="78"/>
      <c r="E109" s="78"/>
      <c r="F109" s="78"/>
    </row>
    <row r="110" customFormat="false" ht="15" hidden="false" customHeight="true" outlineLevel="0" collapsed="false">
      <c r="A110" s="62" t="s">
        <v>149</v>
      </c>
      <c r="B110" s="62"/>
      <c r="C110" s="62"/>
      <c r="D110" s="62"/>
      <c r="E110" s="62"/>
      <c r="F110" s="78"/>
    </row>
    <row r="111" customFormat="false" ht="28.5" hidden="false" customHeight="false" outlineLevel="0" collapsed="false">
      <c r="A111" s="80"/>
      <c r="B111" s="80"/>
      <c r="C111" s="80"/>
      <c r="D111" s="80"/>
      <c r="E111" s="56" t="s">
        <v>232</v>
      </c>
      <c r="F111" s="56" t="s">
        <v>233</v>
      </c>
    </row>
    <row r="112" customFormat="false" ht="15" hidden="false" customHeight="true" outlineLevel="0" collapsed="false">
      <c r="A112" s="56" t="s">
        <v>150</v>
      </c>
      <c r="B112" s="73" t="s">
        <v>79</v>
      </c>
      <c r="C112" s="73"/>
      <c r="D112" s="73"/>
      <c r="E112" s="63" t="s">
        <v>80</v>
      </c>
      <c r="F112" s="63" t="s">
        <v>80</v>
      </c>
    </row>
    <row r="113" customFormat="false" ht="15" hidden="false" customHeight="true" outlineLevel="0" collapsed="false">
      <c r="A113" s="51" t="s">
        <v>54</v>
      </c>
      <c r="B113" s="53" t="s">
        <v>151</v>
      </c>
      <c r="C113" s="53"/>
      <c r="D113" s="53"/>
      <c r="E113" s="60" t="n">
        <v>36.13</v>
      </c>
      <c r="F113" s="60" t="n">
        <f aca="false">E113</f>
        <v>36.13</v>
      </c>
    </row>
    <row r="114" customFormat="false" ht="15" hidden="false" customHeight="true" outlineLevel="0" collapsed="false">
      <c r="A114" s="51" t="s">
        <v>56</v>
      </c>
      <c r="B114" s="53" t="s">
        <v>152</v>
      </c>
      <c r="C114" s="53"/>
      <c r="D114" s="53"/>
      <c r="E114" s="60" t="n">
        <f aca="false">'EPIs - Limpeza'!$F$11/$C$18</f>
        <v>18.9958333333333</v>
      </c>
      <c r="F114" s="60" t="n">
        <f aca="false">'EPIs - Limpeza'!$F$11/$C$18</f>
        <v>18.9958333333333</v>
      </c>
    </row>
    <row r="115" customFormat="false" ht="15" hidden="false" customHeight="true" outlineLevel="0" collapsed="false">
      <c r="A115" s="51" t="s">
        <v>58</v>
      </c>
      <c r="B115" s="53" t="s">
        <v>153</v>
      </c>
      <c r="C115" s="53"/>
      <c r="D115" s="53"/>
      <c r="E115" s="60" t="n">
        <f aca="false">'Materiais - Limpeza'!$F$52/$C$18</f>
        <v>1231.465</v>
      </c>
      <c r="F115" s="60" t="n">
        <f aca="false">'Materiais - Limpeza'!$F$52/$C$18</f>
        <v>1231.465</v>
      </c>
    </row>
    <row r="116" customFormat="false" ht="15" hidden="false" customHeight="true" outlineLevel="0" collapsed="false">
      <c r="A116" s="51" t="s">
        <v>61</v>
      </c>
      <c r="B116" s="53" t="s">
        <v>154</v>
      </c>
      <c r="C116" s="53"/>
      <c r="D116" s="53"/>
      <c r="E116" s="60"/>
      <c r="F116" s="60"/>
    </row>
    <row r="117" customFormat="false" ht="15" hidden="false" customHeight="true" outlineLevel="0" collapsed="false">
      <c r="A117" s="51" t="s">
        <v>85</v>
      </c>
      <c r="B117" s="53" t="s">
        <v>90</v>
      </c>
      <c r="C117" s="53"/>
      <c r="D117" s="53"/>
      <c r="E117" s="60"/>
      <c r="F117" s="60"/>
    </row>
    <row r="118" customFormat="false" ht="15" hidden="false" customHeight="true" outlineLevel="0" collapsed="false">
      <c r="A118" s="71" t="s">
        <v>155</v>
      </c>
      <c r="B118" s="71"/>
      <c r="C118" s="71"/>
      <c r="D118" s="71"/>
      <c r="E118" s="66" t="n">
        <f aca="false">SUM(E113:E117)</f>
        <v>1286.59083333333</v>
      </c>
      <c r="F118" s="66" t="n">
        <f aca="false">SUM(F113:F117)</f>
        <v>1286.59083333333</v>
      </c>
    </row>
    <row r="119" customFormat="false" ht="13.8" hidden="false" customHeight="false" outlineLevel="0" collapsed="false">
      <c r="A119" s="86"/>
      <c r="B119" s="86"/>
      <c r="C119" s="86"/>
      <c r="D119" s="86"/>
      <c r="E119" s="86"/>
      <c r="F119" s="104"/>
    </row>
    <row r="120" customFormat="false" ht="13.8" hidden="false" customHeight="false" outlineLevel="0" collapsed="false">
      <c r="A120" s="47"/>
      <c r="B120" s="47"/>
      <c r="C120" s="48"/>
      <c r="D120" s="48"/>
      <c r="E120" s="49"/>
      <c r="F120" s="49"/>
    </row>
    <row r="121" customFormat="false" ht="13.8" hidden="false" customHeight="false" outlineLevel="0" collapsed="false">
      <c r="A121" s="87" t="s">
        <v>156</v>
      </c>
      <c r="B121" s="87"/>
      <c r="C121" s="87"/>
      <c r="D121" s="87"/>
      <c r="E121" s="87"/>
      <c r="F121" s="105"/>
    </row>
    <row r="122" customFormat="false" ht="28.5" hidden="false" customHeight="false" outlineLevel="0" collapsed="false">
      <c r="A122" s="47"/>
      <c r="B122" s="47"/>
      <c r="C122" s="48"/>
      <c r="D122" s="48"/>
      <c r="E122" s="56" t="s">
        <v>232</v>
      </c>
      <c r="F122" s="56" t="s">
        <v>233</v>
      </c>
    </row>
    <row r="123" customFormat="false" ht="15" hidden="false" customHeight="true" outlineLevel="0" collapsed="false">
      <c r="A123" s="56" t="n">
        <v>5</v>
      </c>
      <c r="B123" s="56" t="s">
        <v>157</v>
      </c>
      <c r="C123" s="56"/>
      <c r="D123" s="56"/>
      <c r="E123" s="63" t="s">
        <v>80</v>
      </c>
      <c r="F123" s="63" t="s">
        <v>80</v>
      </c>
    </row>
    <row r="124" customFormat="false" ht="15" hidden="false" customHeight="true" outlineLevel="0" collapsed="false">
      <c r="A124" s="51" t="s">
        <v>54</v>
      </c>
      <c r="B124" s="53" t="s">
        <v>158</v>
      </c>
      <c r="C124" s="53"/>
      <c r="D124" s="53"/>
      <c r="E124" s="60" t="n">
        <f aca="false">E38</f>
        <v>1309.15</v>
      </c>
      <c r="F124" s="60" t="n">
        <f aca="false">F38</f>
        <v>1793.95</v>
      </c>
    </row>
    <row r="125" customFormat="false" ht="15" hidden="false" customHeight="true" outlineLevel="0" collapsed="false">
      <c r="A125" s="51" t="s">
        <v>56</v>
      </c>
      <c r="B125" s="53" t="s">
        <v>159</v>
      </c>
      <c r="C125" s="53"/>
      <c r="D125" s="53"/>
      <c r="E125" s="60" t="n">
        <f aca="false">E79</f>
        <v>1342.19873493736</v>
      </c>
      <c r="F125" s="60" t="n">
        <f aca="false">F79</f>
        <v>1650.98233426136</v>
      </c>
    </row>
    <row r="126" customFormat="false" ht="15" hidden="false" customHeight="true" outlineLevel="0" collapsed="false">
      <c r="A126" s="51" t="s">
        <v>58</v>
      </c>
      <c r="B126" s="53" t="s">
        <v>160</v>
      </c>
      <c r="C126" s="53"/>
      <c r="D126" s="53"/>
      <c r="E126" s="60" t="n">
        <f aca="false">E91</f>
        <v>59.2106240954832</v>
      </c>
      <c r="F126" s="60" t="n">
        <f aca="false">F91</f>
        <v>81.1373021396265</v>
      </c>
    </row>
    <row r="127" customFormat="false" ht="15" hidden="false" customHeight="true" outlineLevel="0" collapsed="false">
      <c r="A127" s="51" t="s">
        <v>61</v>
      </c>
      <c r="B127" s="53" t="s">
        <v>161</v>
      </c>
      <c r="C127" s="53"/>
      <c r="D127" s="53"/>
      <c r="E127" s="60" t="n">
        <f aca="false">E103+E108</f>
        <v>34.4919777764121</v>
      </c>
      <c r="F127" s="60" t="n">
        <f aca="false">F103+F108</f>
        <v>47.2649303227242</v>
      </c>
    </row>
    <row r="128" customFormat="false" ht="15" hidden="false" customHeight="true" outlineLevel="0" collapsed="false">
      <c r="A128" s="51" t="s">
        <v>85</v>
      </c>
      <c r="B128" s="53" t="s">
        <v>162</v>
      </c>
      <c r="C128" s="53"/>
      <c r="D128" s="53"/>
      <c r="E128" s="60" t="n">
        <f aca="false">E118</f>
        <v>1286.59083333333</v>
      </c>
      <c r="F128" s="60" t="n">
        <f aca="false">F118</f>
        <v>1286.59083333333</v>
      </c>
    </row>
    <row r="129" customFormat="false" ht="15" hidden="false" customHeight="true" outlineLevel="0" collapsed="false">
      <c r="A129" s="65" t="s">
        <v>157</v>
      </c>
      <c r="B129" s="65"/>
      <c r="C129" s="65"/>
      <c r="D129" s="65"/>
      <c r="E129" s="66" t="n">
        <f aca="false">SUM(E124:E128)</f>
        <v>4031.64217014259</v>
      </c>
      <c r="F129" s="66" t="n">
        <f aca="false">SUM(F124:F128)</f>
        <v>4859.92540005705</v>
      </c>
    </row>
    <row r="130" customFormat="false" ht="13.8" hidden="false" customHeight="false" outlineLevel="0" collapsed="false">
      <c r="A130" s="47"/>
      <c r="B130" s="47"/>
      <c r="C130" s="48"/>
      <c r="D130" s="48"/>
      <c r="E130" s="49"/>
      <c r="F130" s="49"/>
    </row>
    <row r="131" customFormat="false" ht="15" hidden="false" customHeight="true" outlineLevel="0" collapsed="false">
      <c r="A131" s="62" t="s">
        <v>163</v>
      </c>
      <c r="B131" s="62"/>
      <c r="C131" s="62"/>
      <c r="D131" s="62"/>
      <c r="E131" s="62"/>
      <c r="F131" s="78"/>
    </row>
    <row r="132" customFormat="false" ht="28.5" hidden="false" customHeight="false" outlineLevel="0" collapsed="false">
      <c r="A132" s="47"/>
      <c r="B132" s="47"/>
      <c r="C132" s="48"/>
      <c r="D132" s="48"/>
      <c r="E132" s="56" t="s">
        <v>232</v>
      </c>
      <c r="F132" s="56" t="s">
        <v>233</v>
      </c>
    </row>
    <row r="133" customFormat="false" ht="15" hidden="false" customHeight="true" outlineLevel="0" collapsed="false">
      <c r="A133" s="97" t="s">
        <v>164</v>
      </c>
      <c r="B133" s="97"/>
      <c r="C133" s="97"/>
      <c r="D133" s="97"/>
      <c r="E133" s="63" t="s">
        <v>80</v>
      </c>
      <c r="F133" s="63" t="s">
        <v>80</v>
      </c>
    </row>
    <row r="134" customFormat="false" ht="15" hidden="false" customHeight="true" outlineLevel="0" collapsed="false">
      <c r="A134" s="51" t="s">
        <v>54</v>
      </c>
      <c r="B134" s="53" t="s">
        <v>165</v>
      </c>
      <c r="C134" s="53"/>
      <c r="D134" s="88" t="n">
        <v>0.0235</v>
      </c>
      <c r="E134" s="60" t="n">
        <f aca="false">E129*$D$134</f>
        <v>94.7435909983508</v>
      </c>
      <c r="F134" s="60" t="n">
        <f aca="false">F129*$D$134</f>
        <v>114.208246901341</v>
      </c>
    </row>
    <row r="135" customFormat="false" ht="15" hidden="false" customHeight="true" outlineLevel="0" collapsed="false">
      <c r="A135" s="51" t="s">
        <v>56</v>
      </c>
      <c r="B135" s="53" t="s">
        <v>166</v>
      </c>
      <c r="C135" s="53"/>
      <c r="D135" s="88" t="n">
        <v>0.0201</v>
      </c>
      <c r="E135" s="60" t="n">
        <f aca="false">(E129+E134)*$D$135</f>
        <v>82.9403537989329</v>
      </c>
      <c r="F135" s="60" t="n">
        <f aca="false">(F129+F134)*$D$135</f>
        <v>99.9800863038635</v>
      </c>
    </row>
    <row r="136" customFormat="false" ht="15" hidden="false" customHeight="false" outlineLevel="0" collapsed="false">
      <c r="A136" s="89" t="s">
        <v>58</v>
      </c>
      <c r="B136" s="90" t="s">
        <v>167</v>
      </c>
      <c r="C136" s="90"/>
      <c r="D136" s="91" t="n">
        <f aca="false">SUM(D138:D140)</f>
        <v>0.1425</v>
      </c>
      <c r="E136" s="60" t="n">
        <f aca="false">E138+E139+E140</f>
        <v>699.509004523536</v>
      </c>
      <c r="F136" s="60" t="n">
        <f aca="false">F138+F139+F140</f>
        <v>843.22006646049</v>
      </c>
    </row>
    <row r="137" customFormat="false" ht="15" hidden="false" customHeight="false" outlineLevel="0" collapsed="false">
      <c r="A137" s="89" t="s">
        <v>168</v>
      </c>
      <c r="B137" s="92" t="s">
        <v>169</v>
      </c>
      <c r="C137" s="93"/>
      <c r="D137" s="94" t="n">
        <f aca="false">1-D136</f>
        <v>0.8575</v>
      </c>
      <c r="E137" s="95" t="n">
        <f aca="false">(E129+E134+E135)/$D$137</f>
        <v>4908.83511946341</v>
      </c>
      <c r="F137" s="95" t="n">
        <f aca="false">(F129+F134+F135)/$D$137</f>
        <v>5917.33379972274</v>
      </c>
    </row>
    <row r="138" customFormat="false" ht="15" hidden="false" customHeight="false" outlineLevel="0" collapsed="false">
      <c r="A138" s="96" t="s">
        <v>170</v>
      </c>
      <c r="B138" s="90" t="s">
        <v>22</v>
      </c>
      <c r="C138" s="90"/>
      <c r="D138" s="70" t="n">
        <f aca="false">PROPOSTA!E11</f>
        <v>0.0165</v>
      </c>
      <c r="E138" s="95" t="n">
        <f aca="false">D138*$E$137</f>
        <v>80.9957794711462</v>
      </c>
      <c r="F138" s="95" t="n">
        <f aca="false">D138*$F$137</f>
        <v>97.6360076954252</v>
      </c>
    </row>
    <row r="139" customFormat="false" ht="15" hidden="false" customHeight="false" outlineLevel="0" collapsed="false">
      <c r="A139" s="96" t="s">
        <v>171</v>
      </c>
      <c r="B139" s="90" t="s">
        <v>23</v>
      </c>
      <c r="C139" s="90"/>
      <c r="D139" s="70" t="n">
        <f aca="false">PROPOSTA!G11</f>
        <v>0.076</v>
      </c>
      <c r="E139" s="95" t="n">
        <f aca="false">D139*$E$137</f>
        <v>373.071469079219</v>
      </c>
      <c r="F139" s="95" t="n">
        <f aca="false">D139*$F$137</f>
        <v>449.717368778928</v>
      </c>
    </row>
    <row r="140" customFormat="false" ht="15" hidden="false" customHeight="false" outlineLevel="0" collapsed="false">
      <c r="A140" s="89" t="s">
        <v>172</v>
      </c>
      <c r="B140" s="90" t="s">
        <v>173</v>
      </c>
      <c r="C140" s="90"/>
      <c r="D140" s="88" t="n">
        <v>0.05</v>
      </c>
      <c r="E140" s="95" t="n">
        <f aca="false">D140*$E$137</f>
        <v>245.44175597317</v>
      </c>
      <c r="F140" s="95" t="n">
        <f aca="false">D140*$F$137</f>
        <v>295.866689986137</v>
      </c>
    </row>
    <row r="141" customFormat="false" ht="15" hidden="false" customHeight="true" outlineLevel="0" collapsed="false">
      <c r="A141" s="71" t="s">
        <v>174</v>
      </c>
      <c r="B141" s="71"/>
      <c r="C141" s="71"/>
      <c r="D141" s="71"/>
      <c r="E141" s="66" t="n">
        <f aca="false">SUM(E134:E136)</f>
        <v>877.192949320819</v>
      </c>
      <c r="F141" s="66" t="n">
        <f aca="false">SUM(F134:F136)</f>
        <v>1057.40839966569</v>
      </c>
    </row>
    <row r="142" customFormat="false" ht="13.8" hidden="false" customHeight="false" outlineLevel="0" collapsed="false">
      <c r="A142" s="47"/>
      <c r="B142" s="47"/>
      <c r="C142" s="48"/>
      <c r="D142" s="48"/>
      <c r="E142" s="49"/>
      <c r="F142" s="49"/>
    </row>
    <row r="143" customFormat="false" ht="15" hidden="false" customHeight="true" outlineLevel="0" collapsed="false">
      <c r="A143" s="50" t="s">
        <v>175</v>
      </c>
      <c r="B143" s="50"/>
      <c r="C143" s="50"/>
      <c r="D143" s="50"/>
      <c r="E143" s="50"/>
      <c r="F143" s="106"/>
    </row>
    <row r="144" customFormat="false" ht="13.8" hidden="false" customHeight="false" outlineLevel="0" collapsed="false">
      <c r="A144" s="47"/>
      <c r="B144" s="47"/>
      <c r="C144" s="48"/>
      <c r="D144" s="48"/>
      <c r="E144" s="49"/>
      <c r="F144" s="49"/>
    </row>
    <row r="145" customFormat="false" ht="28.5" hidden="false" customHeight="true" outlineLevel="0" collapsed="false">
      <c r="A145" s="97" t="s">
        <v>176</v>
      </c>
      <c r="B145" s="97"/>
      <c r="C145" s="97"/>
      <c r="D145" s="97"/>
      <c r="E145" s="56" t="s">
        <v>232</v>
      </c>
      <c r="F145" s="56" t="s">
        <v>233</v>
      </c>
    </row>
    <row r="146" customFormat="false" ht="15" hidden="false" customHeight="true" outlineLevel="0" collapsed="false">
      <c r="A146" s="74"/>
      <c r="B146" s="75" t="s">
        <v>177</v>
      </c>
      <c r="C146" s="75"/>
      <c r="D146" s="75"/>
      <c r="E146" s="63" t="s">
        <v>80</v>
      </c>
      <c r="F146" s="63" t="s">
        <v>80</v>
      </c>
    </row>
    <row r="147" customFormat="false" ht="15" hidden="false" customHeight="true" outlineLevel="0" collapsed="false">
      <c r="A147" s="51" t="s">
        <v>178</v>
      </c>
      <c r="B147" s="53" t="s">
        <v>179</v>
      </c>
      <c r="C147" s="53"/>
      <c r="D147" s="53"/>
      <c r="E147" s="60" t="n">
        <f aca="false">E124</f>
        <v>1309.15</v>
      </c>
      <c r="F147" s="60" t="n">
        <f aca="false">F124</f>
        <v>1793.95</v>
      </c>
    </row>
    <row r="148" customFormat="false" ht="15" hidden="false" customHeight="true" outlineLevel="0" collapsed="false">
      <c r="A148" s="51" t="s">
        <v>180</v>
      </c>
      <c r="B148" s="53" t="s">
        <v>181</v>
      </c>
      <c r="C148" s="53"/>
      <c r="D148" s="53"/>
      <c r="E148" s="60" t="n">
        <f aca="false">E125</f>
        <v>1342.19873493736</v>
      </c>
      <c r="F148" s="60" t="n">
        <f aca="false">F125</f>
        <v>1650.98233426136</v>
      </c>
    </row>
    <row r="149" customFormat="false" ht="15" hidden="false" customHeight="true" outlineLevel="0" collapsed="false">
      <c r="A149" s="51" t="s">
        <v>182</v>
      </c>
      <c r="B149" s="53" t="s">
        <v>183</v>
      </c>
      <c r="C149" s="53"/>
      <c r="D149" s="53"/>
      <c r="E149" s="60" t="n">
        <f aca="false">E126</f>
        <v>59.2106240954832</v>
      </c>
      <c r="F149" s="60" t="n">
        <f aca="false">F126</f>
        <v>81.1373021396265</v>
      </c>
    </row>
    <row r="150" customFormat="false" ht="15" hidden="false" customHeight="true" outlineLevel="0" collapsed="false">
      <c r="A150" s="51" t="s">
        <v>184</v>
      </c>
      <c r="B150" s="53" t="s">
        <v>185</v>
      </c>
      <c r="C150" s="53"/>
      <c r="D150" s="53"/>
      <c r="E150" s="60" t="n">
        <f aca="false">E127</f>
        <v>34.4919777764121</v>
      </c>
      <c r="F150" s="60" t="n">
        <f aca="false">F127</f>
        <v>47.2649303227242</v>
      </c>
    </row>
    <row r="151" customFormat="false" ht="15" hidden="false" customHeight="true" outlineLevel="0" collapsed="false">
      <c r="A151" s="51" t="s">
        <v>186</v>
      </c>
      <c r="B151" s="53" t="s">
        <v>187</v>
      </c>
      <c r="C151" s="53"/>
      <c r="D151" s="53"/>
      <c r="E151" s="60" t="n">
        <f aca="false">E128</f>
        <v>1286.59083333333</v>
      </c>
      <c r="F151" s="60" t="n">
        <f aca="false">F128</f>
        <v>1286.59083333333</v>
      </c>
    </row>
    <row r="152" customFormat="false" ht="15" hidden="false" customHeight="true" outlineLevel="0" collapsed="false">
      <c r="A152" s="51" t="s">
        <v>188</v>
      </c>
      <c r="B152" s="53" t="s">
        <v>189</v>
      </c>
      <c r="C152" s="53"/>
      <c r="D152" s="53"/>
      <c r="E152" s="60" t="n">
        <f aca="false">E141</f>
        <v>877.192949320819</v>
      </c>
      <c r="F152" s="60" t="n">
        <f aca="false">F141</f>
        <v>1057.40839966569</v>
      </c>
    </row>
    <row r="153" customFormat="false" ht="15" hidden="false" customHeight="true" outlineLevel="0" collapsed="false">
      <c r="A153" s="71" t="s">
        <v>190</v>
      </c>
      <c r="B153" s="71"/>
      <c r="C153" s="71"/>
      <c r="D153" s="71"/>
      <c r="E153" s="66" t="n">
        <f aca="false">ROUND(SUM(E147:E152),2)</f>
        <v>4908.84</v>
      </c>
      <c r="F153" s="66" t="n">
        <f aca="false">ROUND(SUM(F147:F152),2)</f>
        <v>5917.33</v>
      </c>
    </row>
    <row r="154" customFormat="false" ht="13.8" hidden="false" customHeight="false" outlineLevel="0" collapsed="false">
      <c r="A154" s="68"/>
      <c r="B154" s="68"/>
      <c r="C154" s="68"/>
      <c r="D154" s="68"/>
      <c r="E154" s="69"/>
      <c r="F154" s="69"/>
    </row>
    <row r="155" customFormat="false" ht="28.5" hidden="false" customHeight="true" outlineLevel="0" collapsed="false">
      <c r="A155" s="97" t="s">
        <v>205</v>
      </c>
      <c r="B155" s="97"/>
      <c r="C155" s="97"/>
      <c r="D155" s="97"/>
      <c r="E155" s="56" t="s">
        <v>232</v>
      </c>
      <c r="F155" s="56" t="s">
        <v>233</v>
      </c>
    </row>
    <row r="156" customFormat="false" ht="15" hidden="false" customHeight="true" outlineLevel="0" collapsed="false">
      <c r="A156" s="74" t="s">
        <v>206</v>
      </c>
      <c r="B156" s="74"/>
      <c r="C156" s="74"/>
      <c r="D156" s="74"/>
      <c r="E156" s="107" t="n">
        <v>1</v>
      </c>
      <c r="F156" s="107" t="n">
        <v>1</v>
      </c>
    </row>
    <row r="157" customFormat="false" ht="15" hidden="false" customHeight="true" outlineLevel="0" collapsed="false">
      <c r="A157" s="74" t="s">
        <v>207</v>
      </c>
      <c r="B157" s="74"/>
      <c r="C157" s="74"/>
      <c r="D157" s="74"/>
      <c r="E157" s="107" t="n">
        <v>36</v>
      </c>
      <c r="F157" s="107" t="n">
        <v>36</v>
      </c>
    </row>
    <row r="158" customFormat="false" ht="15" hidden="false" customHeight="true" outlineLevel="0" collapsed="false">
      <c r="A158" s="74" t="s">
        <v>208</v>
      </c>
      <c r="B158" s="74"/>
      <c r="C158" s="74"/>
      <c r="D158" s="74"/>
      <c r="E158" s="64" t="n">
        <f aca="false">E156*E157*E153</f>
        <v>176718.24</v>
      </c>
      <c r="F158" s="64" t="n">
        <f aca="false">F156*F157*F153</f>
        <v>213023.88</v>
      </c>
    </row>
    <row r="159" customFormat="false" ht="15" hidden="false" customHeight="true" outlineLevel="0" collapsed="false">
      <c r="A159" s="71" t="s">
        <v>191</v>
      </c>
      <c r="B159" s="71"/>
      <c r="C159" s="71"/>
      <c r="D159" s="71"/>
      <c r="E159" s="66" t="n">
        <f aca="false">E158+F158</f>
        <v>389742.12</v>
      </c>
      <c r="F159" s="66"/>
    </row>
    <row r="160" customFormat="false" ht="15" hidden="false" customHeight="true" outlineLevel="0" collapsed="false">
      <c r="A160" s="71" t="s">
        <v>209</v>
      </c>
      <c r="B160" s="71"/>
      <c r="C160" s="71"/>
      <c r="D160" s="71"/>
      <c r="E160" s="66" t="n">
        <f aca="false">E159/36</f>
        <v>10826.17</v>
      </c>
      <c r="F160" s="66"/>
    </row>
    <row r="161" customFormat="false" ht="15" hidden="false" customHeight="true" outlineLevel="0" collapsed="false">
      <c r="A161" s="71" t="s">
        <v>210</v>
      </c>
      <c r="B161" s="71"/>
      <c r="C161" s="71"/>
      <c r="D161" s="71"/>
      <c r="E161" s="66" t="n">
        <f aca="false">ROUND(E159/(E156*E157+F156*F157),2)</f>
        <v>5413.09</v>
      </c>
      <c r="F161" s="66"/>
    </row>
  </sheetData>
  <mergeCells count="135">
    <mergeCell ref="A1:E1"/>
    <mergeCell ref="A3:E3"/>
    <mergeCell ref="B5:E5"/>
    <mergeCell ref="B6:E6"/>
    <mergeCell ref="A8:E8"/>
    <mergeCell ref="B10:D10"/>
    <mergeCell ref="B11:D11"/>
    <mergeCell ref="B12:D12"/>
    <mergeCell ref="B13:D13"/>
    <mergeCell ref="A15:E15"/>
    <mergeCell ref="D17:E17"/>
    <mergeCell ref="D18:E18"/>
    <mergeCell ref="C19:D19"/>
    <mergeCell ref="A20:E20"/>
    <mergeCell ref="B21:D21"/>
    <mergeCell ref="B22:D22"/>
    <mergeCell ref="B23:D23"/>
    <mergeCell ref="A25:E25"/>
    <mergeCell ref="A27:E27"/>
    <mergeCell ref="A29:D29"/>
    <mergeCell ref="B30:D30"/>
    <mergeCell ref="B31:D31"/>
    <mergeCell ref="B32:D32"/>
    <mergeCell ref="B33:D33"/>
    <mergeCell ref="B34:D34"/>
    <mergeCell ref="B35:D35"/>
    <mergeCell ref="B36:D36"/>
    <mergeCell ref="B37:D37"/>
    <mergeCell ref="A38:D38"/>
    <mergeCell ref="A39:F39"/>
    <mergeCell ref="A41:E41"/>
    <mergeCell ref="A43:D43"/>
    <mergeCell ref="B44:C44"/>
    <mergeCell ref="B45:C45"/>
    <mergeCell ref="B46:C46"/>
    <mergeCell ref="A47:C47"/>
    <mergeCell ref="A48:F48"/>
    <mergeCell ref="A50:D50"/>
    <mergeCell ref="B51:C51"/>
    <mergeCell ref="A52:A58"/>
    <mergeCell ref="B52:C52"/>
    <mergeCell ref="B53:C53"/>
    <mergeCell ref="B54:C54"/>
    <mergeCell ref="B55:C55"/>
    <mergeCell ref="B56:C56"/>
    <mergeCell ref="B57:C57"/>
    <mergeCell ref="B58:C58"/>
    <mergeCell ref="B59:C59"/>
    <mergeCell ref="A60:C60"/>
    <mergeCell ref="A61:F61"/>
    <mergeCell ref="A63:D63"/>
    <mergeCell ref="B64:D64"/>
    <mergeCell ref="B65:C65"/>
    <mergeCell ref="B66:C66"/>
    <mergeCell ref="B67:D67"/>
    <mergeCell ref="B68:D68"/>
    <mergeCell ref="B69:D69"/>
    <mergeCell ref="A70:D70"/>
    <mergeCell ref="A72:E72"/>
    <mergeCell ref="A74:D74"/>
    <mergeCell ref="B75:D75"/>
    <mergeCell ref="B76:D76"/>
    <mergeCell ref="B77:D77"/>
    <mergeCell ref="B78:D78"/>
    <mergeCell ref="A79:D79"/>
    <mergeCell ref="A81:E81"/>
    <mergeCell ref="A83:D83"/>
    <mergeCell ref="B84:C84"/>
    <mergeCell ref="B85:C85"/>
    <mergeCell ref="B86:C86"/>
    <mergeCell ref="B87:C87"/>
    <mergeCell ref="B88:C88"/>
    <mergeCell ref="B89:C89"/>
    <mergeCell ref="B90:C90"/>
    <mergeCell ref="A91:D91"/>
    <mergeCell ref="A92:F92"/>
    <mergeCell ref="A94:E94"/>
    <mergeCell ref="A96:D96"/>
    <mergeCell ref="B97:C97"/>
    <mergeCell ref="B98:C98"/>
    <mergeCell ref="B99:C99"/>
    <mergeCell ref="B100:C100"/>
    <mergeCell ref="B101:C101"/>
    <mergeCell ref="B102:C102"/>
    <mergeCell ref="A103:D103"/>
    <mergeCell ref="A105:D105"/>
    <mergeCell ref="B106:D106"/>
    <mergeCell ref="B107:D107"/>
    <mergeCell ref="A108:D108"/>
    <mergeCell ref="A110:E110"/>
    <mergeCell ref="B112:D112"/>
    <mergeCell ref="B113:D113"/>
    <mergeCell ref="B114:D114"/>
    <mergeCell ref="B115:D115"/>
    <mergeCell ref="B116:D116"/>
    <mergeCell ref="B117:D117"/>
    <mergeCell ref="A118:D118"/>
    <mergeCell ref="A119:E119"/>
    <mergeCell ref="A121:E121"/>
    <mergeCell ref="B123:D123"/>
    <mergeCell ref="B124:D124"/>
    <mergeCell ref="B125:D125"/>
    <mergeCell ref="B126:D126"/>
    <mergeCell ref="B127:D127"/>
    <mergeCell ref="B128:D128"/>
    <mergeCell ref="A129:D129"/>
    <mergeCell ref="A131:E131"/>
    <mergeCell ref="A133:D133"/>
    <mergeCell ref="B134:C134"/>
    <mergeCell ref="B135:C135"/>
    <mergeCell ref="B136:C136"/>
    <mergeCell ref="B138:C138"/>
    <mergeCell ref="B139:C139"/>
    <mergeCell ref="B140:C140"/>
    <mergeCell ref="A141:D141"/>
    <mergeCell ref="A143:E143"/>
    <mergeCell ref="A145:D145"/>
    <mergeCell ref="B146:D146"/>
    <mergeCell ref="B147:D147"/>
    <mergeCell ref="B148:D148"/>
    <mergeCell ref="B149:D149"/>
    <mergeCell ref="B150:D150"/>
    <mergeCell ref="B151:D151"/>
    <mergeCell ref="B152:D152"/>
    <mergeCell ref="A153:D153"/>
    <mergeCell ref="A155:D155"/>
    <mergeCell ref="A156:D156"/>
    <mergeCell ref="A157:D157"/>
    <mergeCell ref="A158:D158"/>
    <mergeCell ref="A159:D159"/>
    <mergeCell ref="E159:F159"/>
    <mergeCell ref="A160:D160"/>
    <mergeCell ref="E160:F160"/>
    <mergeCell ref="A161:D161"/>
    <mergeCell ref="E161:F161"/>
  </mergeCells>
  <printOptions headings="false" gridLines="false" gridLinesSet="true" horizontalCentered="tru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5" man="true" max="65535" min="0"/>
  </colBreak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tabColor rgb="FF00FFFF"/>
    <pageSetUpPr fitToPage="false"/>
  </sheetPr>
  <dimension ref="A1:G161"/>
  <sheetViews>
    <sheetView showFormulas="false" showGridLines="true" showRowColHeaders="true" showZeros="true" rightToLeft="false" tabSelected="false" showOutlineSymbols="true" defaultGridColor="true" view="normal" topLeftCell="A142" colorId="64" zoomScale="100" zoomScaleNormal="100" zoomScalePageLayoutView="100" workbookViewId="0">
      <selection pane="topLeft" activeCell="E161" activeCellId="0" sqref="E161"/>
    </sheetView>
  </sheetViews>
  <sheetFormatPr defaultRowHeight="13.8" zeroHeight="false" outlineLevelRow="0" outlineLevelCol="0"/>
  <cols>
    <col collapsed="false" customWidth="true" hidden="false" outlineLevel="0" max="1" min="1" style="0" width="16.71"/>
    <col collapsed="false" customWidth="true" hidden="false" outlineLevel="0" max="2" min="2" style="0" width="19.14"/>
    <col collapsed="false" customWidth="true" hidden="false" outlineLevel="0" max="3" min="3" style="0" width="32.43"/>
    <col collapsed="false" customWidth="true" hidden="false" outlineLevel="0" max="4" min="4" style="0" width="14.57"/>
    <col collapsed="false" customWidth="true" hidden="false" outlineLevel="0" max="7" min="5" style="0" width="16.43"/>
    <col collapsed="false" customWidth="true" hidden="false" outlineLevel="0" max="1025" min="8" style="0" width="14.43"/>
  </cols>
  <sheetData>
    <row r="1" customFormat="false" ht="15" hidden="false" customHeight="true" outlineLevel="0" collapsed="false">
      <c r="A1" s="46" t="s">
        <v>49</v>
      </c>
      <c r="B1" s="46"/>
      <c r="C1" s="46"/>
      <c r="D1" s="46"/>
      <c r="E1" s="46"/>
      <c r="F1" s="68"/>
      <c r="G1" s="68"/>
    </row>
    <row r="2" customFormat="false" ht="13.8" hidden="false" customHeight="false" outlineLevel="0" collapsed="false">
      <c r="A2" s="47"/>
      <c r="B2" s="47"/>
      <c r="C2" s="48"/>
      <c r="D2" s="48"/>
      <c r="E2" s="49"/>
      <c r="F2" s="68"/>
      <c r="G2" s="68"/>
    </row>
    <row r="3" customFormat="false" ht="15" hidden="false" customHeight="true" outlineLevel="0" collapsed="false">
      <c r="A3" s="50" t="s">
        <v>50</v>
      </c>
      <c r="B3" s="50"/>
      <c r="C3" s="50"/>
      <c r="D3" s="50"/>
      <c r="E3" s="50"/>
      <c r="F3" s="68"/>
      <c r="G3" s="68"/>
    </row>
    <row r="4" customFormat="false" ht="13.8" hidden="false" customHeight="false" outlineLevel="0" collapsed="false">
      <c r="A4" s="47"/>
      <c r="B4" s="47"/>
      <c r="C4" s="48"/>
      <c r="D4" s="48"/>
      <c r="E4" s="49"/>
      <c r="F4" s="68"/>
      <c r="G4" s="68"/>
    </row>
    <row r="5" customFormat="false" ht="15" hidden="false" customHeight="false" outlineLevel="0" collapsed="false">
      <c r="A5" s="51" t="s">
        <v>51</v>
      </c>
      <c r="B5" s="52" t="str">
        <f aca="false">PROPOSTA!C2</f>
        <v>23232.001266/2021-84</v>
      </c>
      <c r="C5" s="52"/>
      <c r="D5" s="52"/>
      <c r="E5" s="52"/>
      <c r="F5" s="68"/>
      <c r="G5" s="68"/>
    </row>
    <row r="6" customFormat="false" ht="15" hidden="false" customHeight="false" outlineLevel="0" collapsed="false">
      <c r="A6" s="51" t="s">
        <v>52</v>
      </c>
      <c r="B6" s="52" t="str">
        <f aca="false">PROPOSTA!E2</f>
        <v>20/2022</v>
      </c>
      <c r="C6" s="52"/>
      <c r="D6" s="52"/>
      <c r="E6" s="52"/>
      <c r="F6" s="68"/>
      <c r="G6" s="68"/>
    </row>
    <row r="7" customFormat="false" ht="13.8" hidden="false" customHeight="false" outlineLevel="0" collapsed="false">
      <c r="A7" s="47"/>
      <c r="B7" s="47"/>
      <c r="C7" s="48"/>
      <c r="D7" s="48"/>
      <c r="E7" s="49"/>
      <c r="F7" s="68"/>
      <c r="G7" s="68"/>
    </row>
    <row r="8" customFormat="false" ht="15" hidden="false" customHeight="true" outlineLevel="0" collapsed="false">
      <c r="A8" s="50" t="s">
        <v>53</v>
      </c>
      <c r="B8" s="50"/>
      <c r="C8" s="50"/>
      <c r="D8" s="50"/>
      <c r="E8" s="50"/>
      <c r="F8" s="68"/>
      <c r="G8" s="68"/>
    </row>
    <row r="9" customFormat="false" ht="13.8" hidden="false" customHeight="false" outlineLevel="0" collapsed="false">
      <c r="A9" s="47"/>
      <c r="B9" s="47"/>
      <c r="C9" s="48"/>
      <c r="D9" s="48"/>
      <c r="E9" s="49"/>
      <c r="F9" s="68"/>
      <c r="G9" s="68"/>
    </row>
    <row r="10" customFormat="false" ht="15" hidden="false" customHeight="true" outlineLevel="0" collapsed="false">
      <c r="A10" s="51" t="s">
        <v>54</v>
      </c>
      <c r="B10" s="53" t="s">
        <v>55</v>
      </c>
      <c r="C10" s="53"/>
      <c r="D10" s="53"/>
      <c r="E10" s="54" t="n">
        <f aca="false">PROPOSTA!G2</f>
        <v>44678</v>
      </c>
      <c r="F10" s="68"/>
      <c r="G10" s="68"/>
    </row>
    <row r="11" customFormat="false" ht="15" hidden="false" customHeight="true" outlineLevel="0" collapsed="false">
      <c r="A11" s="51" t="s">
        <v>56</v>
      </c>
      <c r="B11" s="53" t="s">
        <v>57</v>
      </c>
      <c r="C11" s="53"/>
      <c r="D11" s="53"/>
      <c r="E11" s="55" t="s">
        <v>43</v>
      </c>
      <c r="F11" s="68"/>
      <c r="G11" s="68"/>
    </row>
    <row r="12" customFormat="false" ht="15" hidden="false" customHeight="true" outlineLevel="0" collapsed="false">
      <c r="A12" s="51" t="s">
        <v>58</v>
      </c>
      <c r="B12" s="53" t="s">
        <v>59</v>
      </c>
      <c r="C12" s="53"/>
      <c r="D12" s="53"/>
      <c r="E12" s="55" t="s">
        <v>230</v>
      </c>
      <c r="F12" s="68"/>
      <c r="G12" s="68"/>
    </row>
    <row r="13" customFormat="false" ht="15" hidden="false" customHeight="true" outlineLevel="0" collapsed="false">
      <c r="A13" s="51" t="s">
        <v>61</v>
      </c>
      <c r="B13" s="53" t="s">
        <v>62</v>
      </c>
      <c r="C13" s="53"/>
      <c r="D13" s="53"/>
      <c r="E13" s="51" t="n">
        <v>36</v>
      </c>
      <c r="F13" s="68"/>
      <c r="G13" s="68"/>
    </row>
    <row r="14" customFormat="false" ht="13.8" hidden="false" customHeight="false" outlineLevel="0" collapsed="false">
      <c r="A14" s="47"/>
      <c r="B14" s="47"/>
      <c r="C14" s="48"/>
      <c r="D14" s="48"/>
      <c r="E14" s="49"/>
      <c r="F14" s="68"/>
      <c r="G14" s="68"/>
    </row>
    <row r="15" customFormat="false" ht="15" hidden="false" customHeight="true" outlineLevel="0" collapsed="false">
      <c r="A15" s="50" t="s">
        <v>63</v>
      </c>
      <c r="B15" s="50"/>
      <c r="C15" s="50"/>
      <c r="D15" s="50"/>
      <c r="E15" s="50"/>
      <c r="F15" s="68"/>
      <c r="G15" s="68"/>
    </row>
    <row r="16" customFormat="false" ht="13.8" hidden="false" customHeight="false" outlineLevel="0" collapsed="false">
      <c r="A16" s="47"/>
      <c r="B16" s="47"/>
      <c r="C16" s="48"/>
      <c r="D16" s="48"/>
      <c r="E16" s="49"/>
      <c r="F16" s="68"/>
      <c r="G16" s="68"/>
    </row>
    <row r="17" customFormat="false" ht="28.5" hidden="false" customHeight="true" outlineLevel="0" collapsed="false">
      <c r="A17" s="56" t="s">
        <v>64</v>
      </c>
      <c r="B17" s="56" t="s">
        <v>65</v>
      </c>
      <c r="C17" s="56" t="s">
        <v>66</v>
      </c>
      <c r="D17" s="57" t="s">
        <v>67</v>
      </c>
      <c r="E17" s="57"/>
      <c r="F17" s="68"/>
      <c r="G17" s="68"/>
    </row>
    <row r="18" customFormat="false" ht="28.5" hidden="false" customHeight="true" outlineLevel="0" collapsed="false">
      <c r="A18" s="51" t="s">
        <v>44</v>
      </c>
      <c r="B18" s="51" t="s">
        <v>38</v>
      </c>
      <c r="C18" s="58" t="n">
        <f aca="false">(E156*E157+F156*F157+G156*G157)</f>
        <v>441</v>
      </c>
      <c r="D18" s="51" t="s">
        <v>68</v>
      </c>
      <c r="E18" s="51"/>
      <c r="F18" s="68"/>
      <c r="G18" s="68"/>
    </row>
    <row r="19" customFormat="false" ht="13.8" hidden="false" customHeight="false" outlineLevel="0" collapsed="false">
      <c r="A19" s="47"/>
      <c r="B19" s="47"/>
      <c r="C19" s="59"/>
      <c r="D19" s="59"/>
      <c r="E19" s="49"/>
      <c r="F19" s="68"/>
      <c r="G19" s="68"/>
    </row>
    <row r="20" customFormat="false" ht="15" hidden="false" customHeight="true" outlineLevel="0" collapsed="false">
      <c r="A20" s="56" t="s">
        <v>69</v>
      </c>
      <c r="B20" s="56"/>
      <c r="C20" s="56"/>
      <c r="D20" s="56"/>
      <c r="E20" s="56"/>
      <c r="F20" s="68"/>
      <c r="G20" s="68"/>
    </row>
    <row r="21" customFormat="false" ht="42" hidden="false" customHeight="true" outlineLevel="0" collapsed="false">
      <c r="A21" s="51" t="s">
        <v>54</v>
      </c>
      <c r="B21" s="53" t="s">
        <v>70</v>
      </c>
      <c r="C21" s="53"/>
      <c r="D21" s="53"/>
      <c r="E21" s="60" t="s">
        <v>231</v>
      </c>
      <c r="F21" s="68"/>
      <c r="G21" s="68"/>
    </row>
    <row r="22" customFormat="false" ht="15" hidden="false" customHeight="true" outlineLevel="0" collapsed="false">
      <c r="A22" s="51" t="s">
        <v>56</v>
      </c>
      <c r="B22" s="53" t="s">
        <v>72</v>
      </c>
      <c r="C22" s="53"/>
      <c r="D22" s="53"/>
      <c r="E22" s="55" t="s">
        <v>73</v>
      </c>
      <c r="F22" s="68"/>
      <c r="G22" s="68"/>
    </row>
    <row r="23" customFormat="false" ht="15" hidden="false" customHeight="true" outlineLevel="0" collapsed="false">
      <c r="A23" s="51" t="s">
        <v>58</v>
      </c>
      <c r="B23" s="53" t="s">
        <v>74</v>
      </c>
      <c r="C23" s="53"/>
      <c r="D23" s="53"/>
      <c r="E23" s="61" t="n">
        <v>1309.15</v>
      </c>
      <c r="F23" s="68"/>
      <c r="G23" s="68"/>
    </row>
    <row r="24" customFormat="false" ht="13.8" hidden="false" customHeight="false" outlineLevel="0" collapsed="false">
      <c r="A24" s="47"/>
      <c r="B24" s="47"/>
      <c r="C24" s="48"/>
      <c r="D24" s="48"/>
      <c r="E24" s="49"/>
      <c r="F24" s="68"/>
      <c r="G24" s="68"/>
    </row>
    <row r="25" customFormat="false" ht="15" hidden="false" customHeight="true" outlineLevel="0" collapsed="false">
      <c r="A25" s="50" t="s">
        <v>75</v>
      </c>
      <c r="B25" s="50"/>
      <c r="C25" s="50"/>
      <c r="D25" s="50"/>
      <c r="E25" s="50"/>
      <c r="F25" s="68"/>
      <c r="G25" s="68"/>
    </row>
    <row r="26" customFormat="false" ht="13.8" hidden="false" customHeight="false" outlineLevel="0" collapsed="false">
      <c r="A26" s="47"/>
      <c r="B26" s="47"/>
      <c r="C26" s="48"/>
      <c r="D26" s="48"/>
      <c r="E26" s="49"/>
      <c r="F26" s="68"/>
      <c r="G26" s="68"/>
    </row>
    <row r="27" customFormat="false" ht="15" hidden="false" customHeight="true" outlineLevel="0" collapsed="false">
      <c r="A27" s="62" t="s">
        <v>76</v>
      </c>
      <c r="B27" s="62"/>
      <c r="C27" s="62"/>
      <c r="D27" s="62"/>
      <c r="E27" s="62"/>
      <c r="F27" s="68"/>
      <c r="G27" s="68"/>
    </row>
    <row r="28" customFormat="false" ht="13.8" hidden="false" customHeight="false" outlineLevel="0" collapsed="false">
      <c r="A28" s="47"/>
      <c r="B28" s="47"/>
      <c r="C28" s="48"/>
      <c r="D28" s="48"/>
      <c r="E28" s="49"/>
      <c r="F28" s="68"/>
      <c r="G28" s="68"/>
    </row>
    <row r="29" customFormat="false" ht="28.5" hidden="false" customHeight="true" outlineLevel="0" collapsed="false">
      <c r="A29" s="97" t="s">
        <v>77</v>
      </c>
      <c r="B29" s="97"/>
      <c r="C29" s="97"/>
      <c r="D29" s="97"/>
      <c r="E29" s="56" t="s">
        <v>232</v>
      </c>
      <c r="F29" s="56" t="s">
        <v>234</v>
      </c>
      <c r="G29" s="56" t="s">
        <v>235</v>
      </c>
    </row>
    <row r="30" customFormat="false" ht="15" hidden="false" customHeight="true" outlineLevel="0" collapsed="false">
      <c r="A30" s="56" t="s">
        <v>78</v>
      </c>
      <c r="B30" s="56" t="s">
        <v>79</v>
      </c>
      <c r="C30" s="56"/>
      <c r="D30" s="56"/>
      <c r="E30" s="63" t="s">
        <v>80</v>
      </c>
      <c r="F30" s="63" t="str">
        <f aca="false">E30</f>
        <v>Valor (R$)</v>
      </c>
      <c r="G30" s="63" t="str">
        <f aca="false">F30</f>
        <v>Valor (R$)</v>
      </c>
    </row>
    <row r="31" customFormat="false" ht="15" hidden="false" customHeight="true" outlineLevel="0" collapsed="false">
      <c r="A31" s="51" t="s">
        <v>54</v>
      </c>
      <c r="B31" s="53" t="s">
        <v>81</v>
      </c>
      <c r="C31" s="53"/>
      <c r="D31" s="53"/>
      <c r="E31" s="61" t="n">
        <f aca="false">E23</f>
        <v>1309.15</v>
      </c>
      <c r="F31" s="61" t="n">
        <f aca="false">E23</f>
        <v>1309.15</v>
      </c>
      <c r="G31" s="61" t="n">
        <f aca="false">E23</f>
        <v>1309.15</v>
      </c>
    </row>
    <row r="32" customFormat="false" ht="15" hidden="false" customHeight="true" outlineLevel="0" collapsed="false">
      <c r="A32" s="51" t="s">
        <v>56</v>
      </c>
      <c r="B32" s="53" t="s">
        <v>82</v>
      </c>
      <c r="C32" s="53"/>
      <c r="D32" s="53"/>
      <c r="E32" s="60"/>
      <c r="F32" s="60"/>
      <c r="G32" s="60"/>
    </row>
    <row r="33" customFormat="false" ht="15" hidden="false" customHeight="true" outlineLevel="0" collapsed="false">
      <c r="A33" s="51" t="s">
        <v>58</v>
      </c>
      <c r="B33" s="53" t="s">
        <v>83</v>
      </c>
      <c r="C33" s="53"/>
      <c r="D33" s="53"/>
      <c r="E33" s="60"/>
      <c r="F33" s="60"/>
      <c r="G33" s="60"/>
    </row>
    <row r="34" customFormat="false" ht="15" hidden="false" customHeight="true" outlineLevel="0" collapsed="false">
      <c r="A34" s="51" t="s">
        <v>61</v>
      </c>
      <c r="B34" s="53" t="s">
        <v>84</v>
      </c>
      <c r="C34" s="53"/>
      <c r="D34" s="53"/>
      <c r="E34" s="64"/>
      <c r="F34" s="64" t="n">
        <f aca="false">($E$31)/220*21*0.39*1</f>
        <v>48.73608409</v>
      </c>
      <c r="G34" s="64"/>
    </row>
    <row r="35" customFormat="false" ht="15" hidden="false" customHeight="true" outlineLevel="0" collapsed="false">
      <c r="A35" s="51" t="s">
        <v>85</v>
      </c>
      <c r="B35" s="53" t="s">
        <v>86</v>
      </c>
      <c r="C35" s="53"/>
      <c r="D35" s="53"/>
      <c r="E35" s="64"/>
      <c r="F35" s="64"/>
      <c r="G35" s="64"/>
    </row>
    <row r="36" customFormat="false" ht="15" hidden="false" customHeight="true" outlineLevel="0" collapsed="false">
      <c r="A36" s="51" t="s">
        <v>87</v>
      </c>
      <c r="B36" s="53" t="s">
        <v>88</v>
      </c>
      <c r="C36" s="53"/>
      <c r="D36" s="53"/>
      <c r="E36" s="64"/>
      <c r="F36" s="64"/>
      <c r="G36" s="64"/>
    </row>
    <row r="37" customFormat="false" ht="15" hidden="false" customHeight="true" outlineLevel="0" collapsed="false">
      <c r="A37" s="51" t="s">
        <v>89</v>
      </c>
      <c r="B37" s="53" t="s">
        <v>90</v>
      </c>
      <c r="C37" s="53"/>
      <c r="D37" s="53"/>
      <c r="E37" s="64"/>
      <c r="F37" s="64"/>
      <c r="G37" s="64"/>
    </row>
    <row r="38" customFormat="false" ht="15" hidden="false" customHeight="true" outlineLevel="0" collapsed="false">
      <c r="A38" s="65" t="s">
        <v>91</v>
      </c>
      <c r="B38" s="65"/>
      <c r="C38" s="65"/>
      <c r="D38" s="65"/>
      <c r="E38" s="66" t="n">
        <f aca="false">ROUND(SUM(E31:E37),2)</f>
        <v>1309.15</v>
      </c>
      <c r="F38" s="66" t="n">
        <f aca="false">ROUND(SUM(F31:F37),2)</f>
        <v>1357.89</v>
      </c>
      <c r="G38" s="66" t="n">
        <f aca="false">ROUND(SUM(G31:G37),2)</f>
        <v>1309.15</v>
      </c>
    </row>
    <row r="39" customFormat="false" ht="28.5" hidden="false" customHeight="true" outlineLevel="0" collapsed="false">
      <c r="A39" s="67" t="s">
        <v>92</v>
      </c>
      <c r="B39" s="67"/>
      <c r="C39" s="67"/>
      <c r="D39" s="67"/>
      <c r="E39" s="67"/>
      <c r="F39" s="67"/>
      <c r="G39" s="67"/>
    </row>
    <row r="40" customFormat="false" ht="13.8" hidden="false" customHeight="false" outlineLevel="0" collapsed="false">
      <c r="A40" s="47"/>
      <c r="B40" s="47"/>
      <c r="C40" s="48"/>
      <c r="D40" s="48"/>
      <c r="E40" s="49"/>
      <c r="F40" s="49"/>
      <c r="G40" s="49"/>
    </row>
    <row r="41" customFormat="false" ht="15" hidden="false" customHeight="true" outlineLevel="0" collapsed="false">
      <c r="A41" s="62" t="s">
        <v>93</v>
      </c>
      <c r="B41" s="62"/>
      <c r="C41" s="62"/>
      <c r="D41" s="62"/>
      <c r="E41" s="62"/>
      <c r="F41" s="78"/>
      <c r="G41" s="78"/>
    </row>
    <row r="42" customFormat="false" ht="13.8" hidden="false" customHeight="false" outlineLevel="0" collapsed="false">
      <c r="A42" s="68"/>
      <c r="B42" s="68"/>
      <c r="C42" s="68"/>
      <c r="D42" s="68"/>
      <c r="E42" s="69"/>
      <c r="F42" s="69"/>
      <c r="G42" s="69"/>
    </row>
    <row r="43" customFormat="false" ht="28.5" hidden="false" customHeight="true" outlineLevel="0" collapsed="false">
      <c r="A43" s="97" t="s">
        <v>94</v>
      </c>
      <c r="B43" s="97"/>
      <c r="C43" s="97"/>
      <c r="D43" s="97"/>
      <c r="E43" s="56" t="s">
        <v>232</v>
      </c>
      <c r="F43" s="56" t="s">
        <v>234</v>
      </c>
      <c r="G43" s="56" t="s">
        <v>235</v>
      </c>
    </row>
    <row r="44" customFormat="false" ht="15" hidden="false" customHeight="true" outlineLevel="0" collapsed="false">
      <c r="A44" s="56" t="s">
        <v>95</v>
      </c>
      <c r="B44" s="56" t="s">
        <v>79</v>
      </c>
      <c r="C44" s="56"/>
      <c r="D44" s="57" t="s">
        <v>96</v>
      </c>
      <c r="E44" s="63" t="s">
        <v>80</v>
      </c>
      <c r="F44" s="63" t="str">
        <f aca="false">E44</f>
        <v>Valor (R$)</v>
      </c>
      <c r="G44" s="63" t="str">
        <f aca="false">F44</f>
        <v>Valor (R$)</v>
      </c>
    </row>
    <row r="45" customFormat="false" ht="15" hidden="false" customHeight="true" outlineLevel="0" collapsed="false">
      <c r="A45" s="51" t="s">
        <v>54</v>
      </c>
      <c r="B45" s="53" t="s">
        <v>97</v>
      </c>
      <c r="C45" s="53"/>
      <c r="D45" s="70" t="n">
        <f aca="false">1/12</f>
        <v>0.08333333333</v>
      </c>
      <c r="E45" s="60" t="n">
        <f aca="false">D45*E38</f>
        <v>109.0958333</v>
      </c>
      <c r="F45" s="60" t="n">
        <f aca="false">D45*F38</f>
        <v>113.1575</v>
      </c>
      <c r="G45" s="60" t="n">
        <f aca="false">D45*G38</f>
        <v>109.0958333</v>
      </c>
    </row>
    <row r="46" customFormat="false" ht="15" hidden="false" customHeight="true" outlineLevel="0" collapsed="false">
      <c r="A46" s="51" t="s">
        <v>56</v>
      </c>
      <c r="B46" s="53" t="s">
        <v>98</v>
      </c>
      <c r="C46" s="53"/>
      <c r="D46" s="70" t="n">
        <v>0.121</v>
      </c>
      <c r="E46" s="60" t="n">
        <f aca="false">D46*E38</f>
        <v>158.40715</v>
      </c>
      <c r="F46" s="60" t="n">
        <f aca="false">D46*F38</f>
        <v>164.30469</v>
      </c>
      <c r="G46" s="60" t="n">
        <f aca="false">D46*G38</f>
        <v>158.40715</v>
      </c>
    </row>
    <row r="47" customFormat="false" ht="15" hidden="false" customHeight="true" outlineLevel="0" collapsed="false">
      <c r="A47" s="71" t="s">
        <v>99</v>
      </c>
      <c r="B47" s="71"/>
      <c r="C47" s="71"/>
      <c r="D47" s="72" t="n">
        <f aca="false">SUM(D45:D46)</f>
        <v>0.20433333333</v>
      </c>
      <c r="E47" s="66" t="n">
        <f aca="false">SUM(E45:E46)</f>
        <v>267.5029833</v>
      </c>
      <c r="F47" s="66" t="n">
        <f aca="false">SUM(F45:F46)</f>
        <v>277.46219</v>
      </c>
      <c r="G47" s="66" t="n">
        <f aca="false">SUM(G45:G46)</f>
        <v>267.5029833</v>
      </c>
    </row>
    <row r="48" customFormat="false" ht="15" hidden="false" customHeight="true" outlineLevel="0" collapsed="false">
      <c r="A48" s="67" t="s">
        <v>100</v>
      </c>
      <c r="B48" s="67"/>
      <c r="C48" s="67"/>
      <c r="D48" s="67"/>
      <c r="E48" s="67"/>
      <c r="F48" s="67"/>
      <c r="G48" s="67"/>
    </row>
    <row r="49" customFormat="false" ht="13.8" hidden="false" customHeight="false" outlineLevel="0" collapsed="false">
      <c r="A49" s="68"/>
      <c r="B49" s="68"/>
      <c r="C49" s="68"/>
      <c r="D49" s="68"/>
      <c r="E49" s="69"/>
      <c r="F49" s="69"/>
      <c r="G49" s="69"/>
    </row>
    <row r="50" customFormat="false" ht="28.5" hidden="false" customHeight="true" outlineLevel="0" collapsed="false">
      <c r="A50" s="97" t="s">
        <v>101</v>
      </c>
      <c r="B50" s="97"/>
      <c r="C50" s="97"/>
      <c r="D50" s="97"/>
      <c r="E50" s="56" t="s">
        <v>232</v>
      </c>
      <c r="F50" s="56" t="s">
        <v>234</v>
      </c>
      <c r="G50" s="56" t="s">
        <v>235</v>
      </c>
    </row>
    <row r="51" customFormat="false" ht="15" hidden="false" customHeight="true" outlineLevel="0" collapsed="false">
      <c r="A51" s="56" t="s">
        <v>102</v>
      </c>
      <c r="B51" s="56" t="s">
        <v>79</v>
      </c>
      <c r="C51" s="56"/>
      <c r="D51" s="57" t="s">
        <v>96</v>
      </c>
      <c r="E51" s="63" t="s">
        <v>80</v>
      </c>
      <c r="F51" s="63" t="s">
        <v>80</v>
      </c>
      <c r="G51" s="63" t="s">
        <v>80</v>
      </c>
    </row>
    <row r="52" customFormat="false" ht="15" hidden="false" customHeight="true" outlineLevel="0" collapsed="false">
      <c r="A52" s="51" t="s">
        <v>103</v>
      </c>
      <c r="B52" s="53" t="s">
        <v>104</v>
      </c>
      <c r="C52" s="53"/>
      <c r="D52" s="70" t="n">
        <v>0.2</v>
      </c>
      <c r="E52" s="60" t="n">
        <f aca="false">(D52)*($E$38+$E$47)</f>
        <v>315.33059666</v>
      </c>
      <c r="F52" s="60" t="n">
        <f aca="false">D52*($F$38+$F$47)</f>
        <v>327.070438</v>
      </c>
      <c r="G52" s="60" t="n">
        <f aca="false">D52*($G$38+$G$47)</f>
        <v>315.33059666</v>
      </c>
    </row>
    <row r="53" customFormat="false" ht="15" hidden="false" customHeight="true" outlineLevel="0" collapsed="false">
      <c r="A53" s="51"/>
      <c r="B53" s="53" t="s">
        <v>105</v>
      </c>
      <c r="C53" s="53"/>
      <c r="D53" s="70" t="n">
        <v>0.025</v>
      </c>
      <c r="E53" s="60" t="n">
        <f aca="false">(D53)*($E$38+$E$47)</f>
        <v>39.4163245825</v>
      </c>
      <c r="F53" s="60" t="n">
        <f aca="false">D53*($F$38+$F$47)</f>
        <v>40.88380475</v>
      </c>
      <c r="G53" s="60" t="n">
        <f aca="false">D53*($G$38+$G$47)</f>
        <v>39.4163245825</v>
      </c>
    </row>
    <row r="54" customFormat="false" ht="15" hidden="false" customHeight="true" outlineLevel="0" collapsed="false">
      <c r="A54" s="51"/>
      <c r="B54" s="53" t="s">
        <v>24</v>
      </c>
      <c r="C54" s="53"/>
      <c r="D54" s="70" t="n">
        <f aca="false">PROPOSTA!C12</f>
        <v>0.0212</v>
      </c>
      <c r="E54" s="60" t="n">
        <f aca="false">(D54)*($E$38+$E$47)</f>
        <v>33.42504324596</v>
      </c>
      <c r="F54" s="60" t="n">
        <f aca="false">D54*($F$38+$F$47)</f>
        <v>34.669466428</v>
      </c>
      <c r="G54" s="60" t="n">
        <f aca="false">D54*($G$38+$G$47)</f>
        <v>33.42504324596</v>
      </c>
    </row>
    <row r="55" customFormat="false" ht="15" hidden="false" customHeight="true" outlineLevel="0" collapsed="false">
      <c r="A55" s="51"/>
      <c r="B55" s="53" t="s">
        <v>106</v>
      </c>
      <c r="C55" s="53"/>
      <c r="D55" s="70" t="n">
        <v>0.015</v>
      </c>
      <c r="E55" s="60" t="n">
        <f aca="false">(D55)*($E$38+$E$47)</f>
        <v>23.6497947495</v>
      </c>
      <c r="F55" s="60" t="n">
        <f aca="false">D55*($F$38+$F$47)</f>
        <v>24.53028285</v>
      </c>
      <c r="G55" s="60" t="n">
        <f aca="false">D55*($G$38+$G$47)</f>
        <v>23.6497947495</v>
      </c>
    </row>
    <row r="56" customFormat="false" ht="15" hidden="false" customHeight="true" outlineLevel="0" collapsed="false">
      <c r="A56" s="51"/>
      <c r="B56" s="53" t="s">
        <v>107</v>
      </c>
      <c r="C56" s="53"/>
      <c r="D56" s="70" t="n">
        <v>0.01</v>
      </c>
      <c r="E56" s="60" t="n">
        <f aca="false">(D56)*($E$38+$E$47)</f>
        <v>15.766529833</v>
      </c>
      <c r="F56" s="60" t="n">
        <f aca="false">D56*($F$38+$F$47)</f>
        <v>16.3535219</v>
      </c>
      <c r="G56" s="60" t="n">
        <f aca="false">D56*($G$38+$G$47)</f>
        <v>15.766529833</v>
      </c>
    </row>
    <row r="57" customFormat="false" ht="15" hidden="false" customHeight="true" outlineLevel="0" collapsed="false">
      <c r="A57" s="51"/>
      <c r="B57" s="53" t="s">
        <v>108</v>
      </c>
      <c r="C57" s="53"/>
      <c r="D57" s="70" t="n">
        <v>0.006</v>
      </c>
      <c r="E57" s="60" t="n">
        <f aca="false">(D57)*($E$38+$E$47)</f>
        <v>9.4599178998</v>
      </c>
      <c r="F57" s="60" t="n">
        <f aca="false">D57*($F$38+$F$47)</f>
        <v>9.81211314</v>
      </c>
      <c r="G57" s="60" t="n">
        <f aca="false">D57*($G$38+$G$47)</f>
        <v>9.4599178998</v>
      </c>
    </row>
    <row r="58" customFormat="false" ht="15" hidden="false" customHeight="true" outlineLevel="0" collapsed="false">
      <c r="A58" s="51"/>
      <c r="B58" s="53" t="s">
        <v>109</v>
      </c>
      <c r="C58" s="53"/>
      <c r="D58" s="70" t="n">
        <v>0.002</v>
      </c>
      <c r="E58" s="60" t="n">
        <f aca="false">(D58)*($E$38+$E$47)</f>
        <v>3.1533059666</v>
      </c>
      <c r="F58" s="60" t="n">
        <f aca="false">D58*($F$38+$F$47)</f>
        <v>3.27070438</v>
      </c>
      <c r="G58" s="60" t="n">
        <f aca="false">D58*($G$38+$G$47)</f>
        <v>3.1533059666</v>
      </c>
    </row>
    <row r="59" customFormat="false" ht="15" hidden="false" customHeight="true" outlineLevel="0" collapsed="false">
      <c r="A59" s="51" t="s">
        <v>110</v>
      </c>
      <c r="B59" s="53" t="s">
        <v>110</v>
      </c>
      <c r="C59" s="53"/>
      <c r="D59" s="70" t="n">
        <v>0.08</v>
      </c>
      <c r="E59" s="60" t="n">
        <f aca="false">D59*(E38+E47)</f>
        <v>126.1322387</v>
      </c>
      <c r="F59" s="60" t="n">
        <f aca="false">D59*($F$38+$F$47)</f>
        <v>130.8281752</v>
      </c>
      <c r="G59" s="60" t="n">
        <f aca="false">D59*($G$38+$G$47)</f>
        <v>126.132238664</v>
      </c>
    </row>
    <row r="60" customFormat="false" ht="15" hidden="false" customHeight="true" outlineLevel="0" collapsed="false">
      <c r="A60" s="71" t="s">
        <v>111</v>
      </c>
      <c r="B60" s="71"/>
      <c r="C60" s="71"/>
      <c r="D60" s="72" t="n">
        <f aca="false">SUM(D52:D59)</f>
        <v>0.3592</v>
      </c>
      <c r="E60" s="66" t="n">
        <f aca="false">SUM(E52:E59)</f>
        <v>566.33375163736</v>
      </c>
      <c r="F60" s="66" t="n">
        <f aca="false">SUM(F52:F59)</f>
        <v>587.418506648</v>
      </c>
      <c r="G60" s="66" t="n">
        <f aca="false">SUM(G52:G59)</f>
        <v>566.33375160136</v>
      </c>
    </row>
    <row r="61" customFormat="false" ht="15" hidden="false" customHeight="true" outlineLevel="0" collapsed="false">
      <c r="A61" s="67" t="s">
        <v>112</v>
      </c>
      <c r="B61" s="67"/>
      <c r="C61" s="67"/>
      <c r="D61" s="67"/>
      <c r="E61" s="67"/>
      <c r="F61" s="67"/>
      <c r="G61" s="67"/>
    </row>
    <row r="62" customFormat="false" ht="13.8" hidden="false" customHeight="false" outlineLevel="0" collapsed="false">
      <c r="A62" s="68"/>
      <c r="B62" s="68"/>
      <c r="C62" s="68"/>
      <c r="D62" s="68"/>
      <c r="E62" s="69"/>
      <c r="F62" s="69"/>
      <c r="G62" s="69"/>
    </row>
    <row r="63" customFormat="false" ht="28.5" hidden="false" customHeight="true" outlineLevel="0" collapsed="false">
      <c r="A63" s="97" t="s">
        <v>113</v>
      </c>
      <c r="B63" s="97"/>
      <c r="C63" s="97"/>
      <c r="D63" s="97"/>
      <c r="E63" s="56" t="s">
        <v>232</v>
      </c>
      <c r="F63" s="56" t="s">
        <v>234</v>
      </c>
      <c r="G63" s="56" t="s">
        <v>235</v>
      </c>
    </row>
    <row r="64" customFormat="false" ht="15" hidden="false" customHeight="true" outlineLevel="0" collapsed="false">
      <c r="A64" s="56" t="s">
        <v>114</v>
      </c>
      <c r="B64" s="56" t="s">
        <v>79</v>
      </c>
      <c r="C64" s="56"/>
      <c r="D64" s="56"/>
      <c r="E64" s="63" t="s">
        <v>80</v>
      </c>
      <c r="F64" s="63" t="s">
        <v>80</v>
      </c>
      <c r="G64" s="63" t="s">
        <v>80</v>
      </c>
    </row>
    <row r="65" customFormat="false" ht="28.5" hidden="false" customHeight="true" outlineLevel="0" collapsed="false">
      <c r="A65" s="51" t="s">
        <v>54</v>
      </c>
      <c r="B65" s="53" t="s">
        <v>115</v>
      </c>
      <c r="C65" s="53"/>
      <c r="D65" s="76" t="n">
        <f aca="false">2*21*3.4</f>
        <v>142.8</v>
      </c>
      <c r="E65" s="60" t="n">
        <f aca="false">IF(ROUND((D65)-(E31*0.06),2)&lt;0,0,ROUND((D65)-(E31*0.06),2))</f>
        <v>64.25</v>
      </c>
      <c r="F65" s="60" t="n">
        <f aca="false">IF(ROUND((D65)-(F31*0.06),2)&lt;0,0,ROUND((D65)-(F31*0.06),2))</f>
        <v>64.25</v>
      </c>
      <c r="G65" s="60" t="n">
        <f aca="false">IF(ROUND((D65)-(G31*0.06),2)&lt;0,0,ROUND((D65)-(G31*0.06),2))</f>
        <v>64.25</v>
      </c>
    </row>
    <row r="66" customFormat="false" ht="28.5" hidden="false" customHeight="true" outlineLevel="0" collapsed="false">
      <c r="A66" s="51" t="s">
        <v>56</v>
      </c>
      <c r="B66" s="53" t="s">
        <v>116</v>
      </c>
      <c r="C66" s="53"/>
      <c r="D66" s="76" t="n">
        <v>24.54</v>
      </c>
      <c r="E66" s="60" t="n">
        <f aca="false">21*D66*0.8</f>
        <v>412.272</v>
      </c>
      <c r="F66" s="60" t="n">
        <f aca="false">21*D66*0.8</f>
        <v>412.272</v>
      </c>
      <c r="G66" s="60" t="n">
        <f aca="false">21*D66*0.8</f>
        <v>412.272</v>
      </c>
    </row>
    <row r="67" customFormat="false" ht="15" hidden="false" customHeight="true" outlineLevel="0" collapsed="false">
      <c r="A67" s="51" t="s">
        <v>58</v>
      </c>
      <c r="B67" s="53" t="s">
        <v>117</v>
      </c>
      <c r="C67" s="53"/>
      <c r="D67" s="53"/>
      <c r="E67" s="60" t="s">
        <v>236</v>
      </c>
      <c r="F67" s="60" t="str">
        <f aca="false">E67</f>
        <v>R$ 45,11</v>
      </c>
      <c r="G67" s="60" t="str">
        <f aca="false">E67</f>
        <v>R$ 45,11</v>
      </c>
    </row>
    <row r="68" customFormat="false" ht="15" hidden="false" customHeight="true" outlineLevel="0" collapsed="false">
      <c r="A68" s="51" t="s">
        <v>61</v>
      </c>
      <c r="B68" s="53" t="s">
        <v>118</v>
      </c>
      <c r="C68" s="53"/>
      <c r="D68" s="53"/>
      <c r="E68" s="55" t="n">
        <v>3.53</v>
      </c>
      <c r="F68" s="55" t="n">
        <f aca="false">E68</f>
        <v>3.53</v>
      </c>
      <c r="G68" s="55" t="n">
        <f aca="false">F68</f>
        <v>3.53</v>
      </c>
    </row>
    <row r="69" customFormat="false" ht="15" hidden="false" customHeight="true" outlineLevel="0" collapsed="false">
      <c r="A69" s="51" t="s">
        <v>85</v>
      </c>
      <c r="B69" s="53" t="s">
        <v>90</v>
      </c>
      <c r="C69" s="53"/>
      <c r="D69" s="53"/>
      <c r="E69" s="60"/>
      <c r="F69" s="60"/>
      <c r="G69" s="60"/>
    </row>
    <row r="70" customFormat="false" ht="15" hidden="false" customHeight="true" outlineLevel="0" collapsed="false">
      <c r="A70" s="65" t="s">
        <v>119</v>
      </c>
      <c r="B70" s="65"/>
      <c r="C70" s="65"/>
      <c r="D70" s="65"/>
      <c r="E70" s="66" t="n">
        <f aca="false">SUM(E65:E69)</f>
        <v>480.052</v>
      </c>
      <c r="F70" s="66" t="n">
        <f aca="false">SUM(F65:F69)</f>
        <v>480.052</v>
      </c>
      <c r="G70" s="66" t="n">
        <f aca="false">SUM(G65:G69)</f>
        <v>480.052</v>
      </c>
    </row>
    <row r="71" customFormat="false" ht="13.8" hidden="false" customHeight="false" outlineLevel="0" collapsed="false">
      <c r="A71" s="47"/>
      <c r="B71" s="48"/>
      <c r="C71" s="77"/>
      <c r="D71" s="48"/>
      <c r="E71" s="49"/>
      <c r="F71" s="49"/>
      <c r="G71" s="49"/>
    </row>
    <row r="72" customFormat="false" ht="15" hidden="false" customHeight="true" outlineLevel="0" collapsed="false">
      <c r="A72" s="46" t="s">
        <v>120</v>
      </c>
      <c r="B72" s="46"/>
      <c r="C72" s="46"/>
      <c r="D72" s="46"/>
      <c r="E72" s="46"/>
      <c r="F72" s="68"/>
      <c r="G72" s="68"/>
    </row>
    <row r="73" customFormat="false" ht="13.8" hidden="false" customHeight="false" outlineLevel="0" collapsed="false">
      <c r="A73" s="47"/>
      <c r="B73" s="48"/>
      <c r="C73" s="77"/>
      <c r="D73" s="48"/>
      <c r="E73" s="49"/>
      <c r="F73" s="49"/>
      <c r="G73" s="49"/>
    </row>
    <row r="74" customFormat="false" ht="28.5" hidden="false" customHeight="true" outlineLevel="0" collapsed="false">
      <c r="A74" s="97" t="s">
        <v>121</v>
      </c>
      <c r="B74" s="97"/>
      <c r="C74" s="97"/>
      <c r="D74" s="97"/>
      <c r="E74" s="56" t="s">
        <v>232</v>
      </c>
      <c r="F74" s="56" t="s">
        <v>234</v>
      </c>
      <c r="G74" s="56" t="s">
        <v>235</v>
      </c>
    </row>
    <row r="75" customFormat="false" ht="15" hidden="false" customHeight="true" outlineLevel="0" collapsed="false">
      <c r="A75" s="56" t="n">
        <v>2</v>
      </c>
      <c r="B75" s="56" t="s">
        <v>79</v>
      </c>
      <c r="C75" s="56"/>
      <c r="D75" s="56"/>
      <c r="E75" s="63" t="s">
        <v>80</v>
      </c>
      <c r="F75" s="63" t="s">
        <v>80</v>
      </c>
      <c r="G75" s="63" t="s">
        <v>80</v>
      </c>
    </row>
    <row r="76" customFormat="false" ht="15" hidden="false" customHeight="true" outlineLevel="0" collapsed="false">
      <c r="A76" s="51" t="s">
        <v>95</v>
      </c>
      <c r="B76" s="53" t="s">
        <v>122</v>
      </c>
      <c r="C76" s="53"/>
      <c r="D76" s="53"/>
      <c r="E76" s="60" t="n">
        <f aca="false">E47</f>
        <v>267.5029833</v>
      </c>
      <c r="F76" s="60" t="n">
        <f aca="false">F47</f>
        <v>277.46219</v>
      </c>
      <c r="G76" s="60" t="n">
        <f aca="false">G47</f>
        <v>267.5029833</v>
      </c>
    </row>
    <row r="77" customFormat="false" ht="15" hidden="false" customHeight="true" outlineLevel="0" collapsed="false">
      <c r="A77" s="51" t="s">
        <v>102</v>
      </c>
      <c r="B77" s="53" t="s">
        <v>123</v>
      </c>
      <c r="C77" s="53"/>
      <c r="D77" s="53"/>
      <c r="E77" s="60" t="n">
        <f aca="false">E60</f>
        <v>566.33375163736</v>
      </c>
      <c r="F77" s="60" t="n">
        <f aca="false">F60</f>
        <v>587.418506648</v>
      </c>
      <c r="G77" s="60" t="n">
        <f aca="false">G60</f>
        <v>566.33375160136</v>
      </c>
    </row>
    <row r="78" customFormat="false" ht="15" hidden="false" customHeight="true" outlineLevel="0" collapsed="false">
      <c r="A78" s="51" t="s">
        <v>114</v>
      </c>
      <c r="B78" s="53" t="s">
        <v>124</v>
      </c>
      <c r="C78" s="53"/>
      <c r="D78" s="53"/>
      <c r="E78" s="60" t="n">
        <f aca="false">E70</f>
        <v>480.052</v>
      </c>
      <c r="F78" s="60" t="n">
        <f aca="false">F70</f>
        <v>480.052</v>
      </c>
      <c r="G78" s="60" t="n">
        <f aca="false">G70</f>
        <v>480.052</v>
      </c>
    </row>
    <row r="79" customFormat="false" ht="15" hidden="false" customHeight="true" outlineLevel="0" collapsed="false">
      <c r="A79" s="65" t="s">
        <v>125</v>
      </c>
      <c r="B79" s="65"/>
      <c r="C79" s="65"/>
      <c r="D79" s="65"/>
      <c r="E79" s="66" t="n">
        <f aca="false">SUM(E76:E78)</f>
        <v>1313.88873493736</v>
      </c>
      <c r="F79" s="66" t="n">
        <f aca="false">SUM(F76:F78)</f>
        <v>1344.932696648</v>
      </c>
      <c r="G79" s="66" t="n">
        <f aca="false">SUM(G76:G78)</f>
        <v>1313.88873490136</v>
      </c>
    </row>
    <row r="80" customFormat="false" ht="13.8" hidden="false" customHeight="false" outlineLevel="0" collapsed="false">
      <c r="A80" s="47"/>
      <c r="B80" s="48"/>
      <c r="C80" s="77"/>
      <c r="D80" s="48"/>
      <c r="E80" s="49"/>
      <c r="F80" s="49"/>
      <c r="G80" s="49"/>
    </row>
    <row r="81" customFormat="false" ht="15" hidden="false" customHeight="true" outlineLevel="0" collapsed="false">
      <c r="A81" s="62" t="s">
        <v>126</v>
      </c>
      <c r="B81" s="62"/>
      <c r="C81" s="62"/>
      <c r="D81" s="62"/>
      <c r="E81" s="62"/>
      <c r="F81" s="78"/>
      <c r="G81" s="78"/>
    </row>
    <row r="82" customFormat="false" ht="13.8" hidden="false" customHeight="false" outlineLevel="0" collapsed="false">
      <c r="A82" s="78"/>
      <c r="B82" s="48"/>
      <c r="C82" s="77"/>
      <c r="D82" s="48"/>
      <c r="E82" s="49"/>
      <c r="F82" s="49"/>
      <c r="G82" s="49"/>
    </row>
    <row r="83" customFormat="false" ht="28.5" hidden="false" customHeight="true" outlineLevel="0" collapsed="false">
      <c r="A83" s="97" t="s">
        <v>127</v>
      </c>
      <c r="B83" s="97"/>
      <c r="C83" s="97"/>
      <c r="D83" s="97"/>
      <c r="E83" s="56" t="s">
        <v>232</v>
      </c>
      <c r="F83" s="56" t="s">
        <v>234</v>
      </c>
      <c r="G83" s="56" t="s">
        <v>235</v>
      </c>
    </row>
    <row r="84" customFormat="false" ht="15" hidden="false" customHeight="true" outlineLevel="0" collapsed="false">
      <c r="A84" s="56" t="n">
        <v>3</v>
      </c>
      <c r="B84" s="56" t="s">
        <v>79</v>
      </c>
      <c r="C84" s="56"/>
      <c r="D84" s="56" t="s">
        <v>128</v>
      </c>
      <c r="E84" s="63" t="s">
        <v>80</v>
      </c>
      <c r="F84" s="63" t="s">
        <v>80</v>
      </c>
      <c r="G84" s="63" t="s">
        <v>80</v>
      </c>
    </row>
    <row r="85" customFormat="false" ht="15" hidden="false" customHeight="true" outlineLevel="0" collapsed="false">
      <c r="A85" s="51" t="s">
        <v>54</v>
      </c>
      <c r="B85" s="53" t="s">
        <v>129</v>
      </c>
      <c r="C85" s="53"/>
      <c r="D85" s="70" t="n">
        <f aca="false">0.42%/3</f>
        <v>0.0014</v>
      </c>
      <c r="E85" s="60" t="n">
        <f aca="false">$D$85*(E38)</f>
        <v>1.83281</v>
      </c>
      <c r="F85" s="60" t="n">
        <f aca="false">$D$85*(F38)</f>
        <v>1.901046</v>
      </c>
      <c r="G85" s="60" t="n">
        <f aca="false">$D$85*(G38)</f>
        <v>1.83281</v>
      </c>
    </row>
    <row r="86" customFormat="false" ht="15" hidden="false" customHeight="true" outlineLevel="0" collapsed="false">
      <c r="A86" s="51" t="s">
        <v>56</v>
      </c>
      <c r="B86" s="53" t="s">
        <v>130</v>
      </c>
      <c r="C86" s="53"/>
      <c r="D86" s="70" t="n">
        <f aca="false">D85*0.08</f>
        <v>0.000112</v>
      </c>
      <c r="E86" s="60" t="n">
        <f aca="false">$D$86*(E38)</f>
        <v>0.1466248</v>
      </c>
      <c r="F86" s="60" t="n">
        <f aca="false">$D$86*(F38)</f>
        <v>0.15208368</v>
      </c>
      <c r="G86" s="60" t="n">
        <f aca="false">$D$86*(G38)</f>
        <v>0.1466248</v>
      </c>
    </row>
    <row r="87" customFormat="false" ht="28.5" hidden="false" customHeight="true" outlineLevel="0" collapsed="false">
      <c r="A87" s="51" t="s">
        <v>58</v>
      </c>
      <c r="B87" s="53" t="s">
        <v>131</v>
      </c>
      <c r="C87" s="53"/>
      <c r="D87" s="70" t="n">
        <v>0.0347</v>
      </c>
      <c r="E87" s="60" t="n">
        <f aca="false">$D$87*(E38)</f>
        <v>45.427505</v>
      </c>
      <c r="F87" s="60" t="n">
        <f aca="false">$D$87*(F38)</f>
        <v>47.118783</v>
      </c>
      <c r="G87" s="60" t="n">
        <f aca="false">$D$87*(G38)</f>
        <v>45.427505</v>
      </c>
    </row>
    <row r="88" customFormat="false" ht="15" hidden="false" customHeight="true" outlineLevel="0" collapsed="false">
      <c r="A88" s="51" t="s">
        <v>61</v>
      </c>
      <c r="B88" s="53" t="s">
        <v>132</v>
      </c>
      <c r="C88" s="53"/>
      <c r="D88" s="70" t="n">
        <f aca="false">7/30/12/3</f>
        <v>0.006481481481</v>
      </c>
      <c r="E88" s="60" t="n">
        <f aca="false">$D$88*(E38)</f>
        <v>8.48523148085115</v>
      </c>
      <c r="F88" s="60" t="n">
        <f aca="false">$D$88*(F38)</f>
        <v>8.80113888823509</v>
      </c>
      <c r="G88" s="60" t="n">
        <f aca="false">$D$88*(G38)</f>
        <v>8.48523148085115</v>
      </c>
    </row>
    <row r="89" customFormat="false" ht="28.5" hidden="false" customHeight="true" outlineLevel="0" collapsed="false">
      <c r="A89" s="51" t="s">
        <v>85</v>
      </c>
      <c r="B89" s="53" t="s">
        <v>133</v>
      </c>
      <c r="C89" s="53"/>
      <c r="D89" s="70" t="n">
        <f aca="false">D88*D60</f>
        <v>0.0023281481479752</v>
      </c>
      <c r="E89" s="60" t="n">
        <f aca="false">$D$89*(E38)</f>
        <v>3.04789514792173</v>
      </c>
      <c r="F89" s="60" t="n">
        <f aca="false">$D$89*(F38)</f>
        <v>3.16136908865404</v>
      </c>
      <c r="G89" s="60" t="n">
        <f aca="false">$D$89*(G38)</f>
        <v>3.04789514792173</v>
      </c>
    </row>
    <row r="90" customFormat="false" ht="15" hidden="false" customHeight="true" outlineLevel="0" collapsed="false">
      <c r="A90" s="51" t="s">
        <v>87</v>
      </c>
      <c r="B90" s="53" t="s">
        <v>134</v>
      </c>
      <c r="C90" s="53"/>
      <c r="D90" s="79" t="n">
        <f aca="false">0.062%/3</f>
        <v>0.0002066666667</v>
      </c>
      <c r="E90" s="60" t="n">
        <f aca="false">$D$90*E38</f>
        <v>0.270557666710305</v>
      </c>
      <c r="F90" s="60" t="n">
        <f aca="false">$D$90*F38</f>
        <v>0.280630600045263</v>
      </c>
      <c r="G90" s="60" t="n">
        <f aca="false">$D$90*G38</f>
        <v>0.270557666710305</v>
      </c>
    </row>
    <row r="91" customFormat="false" ht="15" hidden="false" customHeight="true" outlineLevel="0" collapsed="false">
      <c r="A91" s="65" t="s">
        <v>135</v>
      </c>
      <c r="B91" s="65"/>
      <c r="C91" s="65"/>
      <c r="D91" s="65"/>
      <c r="E91" s="66" t="n">
        <f aca="false">SUM(E85:E90)</f>
        <v>59.2106240954832</v>
      </c>
      <c r="F91" s="66" t="n">
        <f aca="false">SUM(F85:F90)</f>
        <v>61.4150512569344</v>
      </c>
      <c r="G91" s="66" t="n">
        <f aca="false">SUM(G85:G90)</f>
        <v>59.2106240954832</v>
      </c>
    </row>
    <row r="92" customFormat="false" ht="15" hidden="false" customHeight="true" outlineLevel="0" collapsed="false">
      <c r="A92" s="67" t="s">
        <v>136</v>
      </c>
      <c r="B92" s="67"/>
      <c r="C92" s="67"/>
      <c r="D92" s="67"/>
      <c r="E92" s="67"/>
      <c r="F92" s="67"/>
      <c r="G92" s="67"/>
    </row>
    <row r="93" customFormat="false" ht="13.8" hidden="false" customHeight="false" outlineLevel="0" collapsed="false">
      <c r="A93" s="80"/>
      <c r="B93" s="48"/>
      <c r="C93" s="77"/>
      <c r="D93" s="48"/>
      <c r="E93" s="49"/>
      <c r="F93" s="49"/>
      <c r="G93" s="49"/>
    </row>
    <row r="94" customFormat="false" ht="15" hidden="false" customHeight="true" outlineLevel="0" collapsed="false">
      <c r="A94" s="62" t="s">
        <v>137</v>
      </c>
      <c r="B94" s="62"/>
      <c r="C94" s="62"/>
      <c r="D94" s="62"/>
      <c r="E94" s="62"/>
      <c r="F94" s="78"/>
      <c r="G94" s="78"/>
    </row>
    <row r="95" customFormat="false" ht="13.8" hidden="false" customHeight="false" outlineLevel="0" collapsed="false">
      <c r="A95" s="81"/>
      <c r="B95" s="48"/>
      <c r="C95" s="77"/>
      <c r="D95" s="48"/>
      <c r="E95" s="49"/>
      <c r="F95" s="49"/>
      <c r="G95" s="49"/>
    </row>
    <row r="96" customFormat="false" ht="28.5" hidden="false" customHeight="true" outlineLevel="0" collapsed="false">
      <c r="A96" s="97" t="s">
        <v>138</v>
      </c>
      <c r="B96" s="97"/>
      <c r="C96" s="97"/>
      <c r="D96" s="97"/>
      <c r="E96" s="56" t="s">
        <v>232</v>
      </c>
      <c r="F96" s="56" t="s">
        <v>234</v>
      </c>
      <c r="G96" s="56" t="s">
        <v>235</v>
      </c>
    </row>
    <row r="97" customFormat="false" ht="42" hidden="false" customHeight="true" outlineLevel="0" collapsed="false">
      <c r="A97" s="56" t="s">
        <v>139</v>
      </c>
      <c r="B97" s="73" t="s">
        <v>79</v>
      </c>
      <c r="C97" s="73"/>
      <c r="D97" s="56" t="s">
        <v>128</v>
      </c>
      <c r="E97" s="63" t="s">
        <v>140</v>
      </c>
      <c r="F97" s="63" t="s">
        <v>140</v>
      </c>
      <c r="G97" s="63" t="s">
        <v>140</v>
      </c>
    </row>
    <row r="98" customFormat="false" ht="28.5" hidden="false" customHeight="true" outlineLevel="0" collapsed="false">
      <c r="A98" s="51" t="s">
        <v>54</v>
      </c>
      <c r="B98" s="53" t="s">
        <v>141</v>
      </c>
      <c r="C98" s="53"/>
      <c r="D98" s="82" t="n">
        <v>0.008109589041</v>
      </c>
      <c r="E98" s="60" t="n">
        <f aca="false">D98*$E$38</f>
        <v>10.6166684930252</v>
      </c>
      <c r="F98" s="60" t="n">
        <f aca="false">D98*$F$38</f>
        <v>11.0119298628835</v>
      </c>
      <c r="G98" s="60" t="n">
        <f aca="false">D98*$G$38</f>
        <v>10.6166684930252</v>
      </c>
    </row>
    <row r="99" customFormat="false" ht="28.5" hidden="false" customHeight="true" outlineLevel="0" collapsed="false">
      <c r="A99" s="51" t="s">
        <v>56</v>
      </c>
      <c r="B99" s="53" t="s">
        <v>142</v>
      </c>
      <c r="C99" s="53"/>
      <c r="D99" s="82" t="n">
        <v>0.0006164383562</v>
      </c>
      <c r="E99" s="60" t="n">
        <f aca="false">D99*$E$38</f>
        <v>0.80701027401923</v>
      </c>
      <c r="F99" s="60" t="n">
        <f aca="false">D99*$F$38</f>
        <v>0.837055479500418</v>
      </c>
      <c r="G99" s="60" t="n">
        <f aca="false">D99*$G$38</f>
        <v>0.80701027401923</v>
      </c>
    </row>
    <row r="100" customFormat="false" ht="28.5" hidden="false" customHeight="true" outlineLevel="0" collapsed="false">
      <c r="A100" s="51" t="s">
        <v>58</v>
      </c>
      <c r="B100" s="53" t="s">
        <v>143</v>
      </c>
      <c r="C100" s="53"/>
      <c r="D100" s="82" t="n">
        <v>0.0003205479452</v>
      </c>
      <c r="E100" s="60" t="n">
        <f aca="false">D100*$E$38</f>
        <v>0.41964534245858</v>
      </c>
      <c r="F100" s="60" t="n">
        <f aca="false">D100*$F$38</f>
        <v>0.435268849307628</v>
      </c>
      <c r="G100" s="60" t="n">
        <f aca="false">D100*$G$38</f>
        <v>0.41964534245858</v>
      </c>
    </row>
    <row r="101" customFormat="false" ht="15" hidden="false" customHeight="true" outlineLevel="0" collapsed="false">
      <c r="A101" s="51" t="s">
        <v>61</v>
      </c>
      <c r="B101" s="83" t="s">
        <v>144</v>
      </c>
      <c r="C101" s="83"/>
      <c r="D101" s="82" t="n">
        <v>0.0009715068493</v>
      </c>
      <c r="E101" s="60" t="n">
        <f aca="false">D101*$E$38</f>
        <v>1.2718481917611</v>
      </c>
      <c r="F101" s="60" t="n">
        <f aca="false">D101*$F$38</f>
        <v>1.31919943559598</v>
      </c>
      <c r="G101" s="60" t="n">
        <f aca="false">D101*$G$38</f>
        <v>1.2718481917611</v>
      </c>
    </row>
    <row r="102" customFormat="false" ht="15" hidden="false" customHeight="true" outlineLevel="0" collapsed="false">
      <c r="A102" s="51" t="s">
        <v>85</v>
      </c>
      <c r="B102" s="83" t="s">
        <v>145</v>
      </c>
      <c r="C102" s="83"/>
      <c r="D102" s="82" t="n">
        <v>0.01632876712</v>
      </c>
      <c r="E102" s="60" t="n">
        <f aca="false">D102*$E$38</f>
        <v>21.376805475148</v>
      </c>
      <c r="F102" s="60" t="n">
        <f aca="false">D102*$F$38</f>
        <v>22.1726695845768</v>
      </c>
      <c r="G102" s="60" t="n">
        <f aca="false">D102*$G$38</f>
        <v>21.376805475148</v>
      </c>
    </row>
    <row r="103" customFormat="false" ht="15" hidden="false" customHeight="true" outlineLevel="0" collapsed="false">
      <c r="A103" s="65" t="s">
        <v>146</v>
      </c>
      <c r="B103" s="65"/>
      <c r="C103" s="65"/>
      <c r="D103" s="65"/>
      <c r="E103" s="66" t="n">
        <f aca="false">SUM(E98:E102)</f>
        <v>34.4919777764121</v>
      </c>
      <c r="F103" s="66" t="n">
        <f aca="false">SUM(F98:F102)</f>
        <v>35.7761232118643</v>
      </c>
      <c r="G103" s="66" t="n">
        <f aca="false">SUM(G98:G102)</f>
        <v>34.4919777764121</v>
      </c>
    </row>
    <row r="104" customFormat="false" ht="13.8" hidden="false" customHeight="false" outlineLevel="0" collapsed="false">
      <c r="A104" s="81"/>
      <c r="B104" s="48"/>
      <c r="C104" s="77"/>
      <c r="D104" s="48"/>
      <c r="E104" s="49"/>
      <c r="F104" s="49"/>
      <c r="G104" s="49"/>
    </row>
    <row r="105" customFormat="false" ht="28.5" hidden="false" customHeight="true" outlineLevel="0" collapsed="false">
      <c r="A105" s="97" t="s">
        <v>147</v>
      </c>
      <c r="B105" s="97"/>
      <c r="C105" s="97"/>
      <c r="D105" s="97"/>
      <c r="E105" s="56" t="s">
        <v>232</v>
      </c>
      <c r="F105" s="56" t="s">
        <v>234</v>
      </c>
      <c r="G105" s="56" t="s">
        <v>235</v>
      </c>
    </row>
    <row r="106" customFormat="false" ht="42" hidden="false" customHeight="true" outlineLevel="0" collapsed="false">
      <c r="A106" s="84" t="n">
        <v>44231</v>
      </c>
      <c r="B106" s="73" t="s">
        <v>79</v>
      </c>
      <c r="C106" s="73"/>
      <c r="D106" s="73"/>
      <c r="E106" s="63" t="s">
        <v>140</v>
      </c>
      <c r="F106" s="63" t="s">
        <v>140</v>
      </c>
      <c r="G106" s="63" t="s">
        <v>140</v>
      </c>
    </row>
    <row r="107" customFormat="false" ht="15" hidden="false" customHeight="true" outlineLevel="0" collapsed="false">
      <c r="A107" s="51" t="s">
        <v>54</v>
      </c>
      <c r="B107" s="53" t="s">
        <v>148</v>
      </c>
      <c r="C107" s="53"/>
      <c r="D107" s="53"/>
      <c r="E107" s="60"/>
      <c r="F107" s="60"/>
      <c r="G107" s="60"/>
    </row>
    <row r="108" customFormat="false" ht="15" hidden="false" customHeight="true" outlineLevel="0" collapsed="false">
      <c r="A108" s="65" t="s">
        <v>146</v>
      </c>
      <c r="B108" s="65"/>
      <c r="C108" s="65"/>
      <c r="D108" s="65"/>
      <c r="E108" s="66" t="n">
        <f aca="false">E107</f>
        <v>0</v>
      </c>
      <c r="F108" s="66" t="n">
        <f aca="false">F107</f>
        <v>0</v>
      </c>
      <c r="G108" s="66" t="n">
        <f aca="false">G107</f>
        <v>0</v>
      </c>
    </row>
    <row r="109" customFormat="false" ht="13.8" hidden="false" customHeight="false" outlineLevel="0" collapsed="false">
      <c r="A109" s="78"/>
      <c r="B109" s="78"/>
      <c r="C109" s="78"/>
      <c r="D109" s="78"/>
      <c r="E109" s="78"/>
      <c r="F109" s="78"/>
      <c r="G109" s="78"/>
    </row>
    <row r="110" customFormat="false" ht="15" hidden="false" customHeight="true" outlineLevel="0" collapsed="false">
      <c r="A110" s="62" t="s">
        <v>149</v>
      </c>
      <c r="B110" s="62"/>
      <c r="C110" s="62"/>
      <c r="D110" s="62"/>
      <c r="E110" s="62"/>
      <c r="F110" s="78"/>
      <c r="G110" s="78"/>
    </row>
    <row r="111" customFormat="false" ht="28.5" hidden="false" customHeight="false" outlineLevel="0" collapsed="false">
      <c r="A111" s="80"/>
      <c r="B111" s="80"/>
      <c r="C111" s="80"/>
      <c r="D111" s="80"/>
      <c r="E111" s="56" t="s">
        <v>232</v>
      </c>
      <c r="F111" s="56" t="s">
        <v>234</v>
      </c>
      <c r="G111" s="56" t="s">
        <v>235</v>
      </c>
    </row>
    <row r="112" customFormat="false" ht="15" hidden="false" customHeight="true" outlineLevel="0" collapsed="false">
      <c r="A112" s="56" t="s">
        <v>150</v>
      </c>
      <c r="B112" s="73" t="s">
        <v>79</v>
      </c>
      <c r="C112" s="73"/>
      <c r="D112" s="73"/>
      <c r="E112" s="63" t="s">
        <v>80</v>
      </c>
      <c r="F112" s="63" t="s">
        <v>80</v>
      </c>
      <c r="G112" s="63" t="s">
        <v>80</v>
      </c>
    </row>
    <row r="113" customFormat="false" ht="15" hidden="false" customHeight="true" outlineLevel="0" collapsed="false">
      <c r="A113" s="51" t="s">
        <v>54</v>
      </c>
      <c r="B113" s="53" t="s">
        <v>151</v>
      </c>
      <c r="C113" s="53"/>
      <c r="D113" s="53"/>
      <c r="E113" s="60" t="n">
        <v>36.13</v>
      </c>
      <c r="F113" s="60" t="n">
        <f aca="false">E113</f>
        <v>36.13</v>
      </c>
      <c r="G113" s="60" t="n">
        <f aca="false">E113</f>
        <v>36.13</v>
      </c>
    </row>
    <row r="114" customFormat="false" ht="15" hidden="false" customHeight="true" outlineLevel="0" collapsed="false">
      <c r="A114" s="51" t="s">
        <v>56</v>
      </c>
      <c r="B114" s="53" t="s">
        <v>152</v>
      </c>
      <c r="C114" s="53"/>
      <c r="D114" s="53"/>
      <c r="E114" s="60" t="n">
        <f aca="false">'EPIs - Limpeza'!$F$16/$C$18</f>
        <v>18.9958333333333</v>
      </c>
      <c r="F114" s="60" t="n">
        <f aca="false">'EPIs - Limpeza'!$F$16/$C$18</f>
        <v>18.9958333333333</v>
      </c>
      <c r="G114" s="60" t="n">
        <f aca="false">'EPIs - Limpeza'!$F$16/$C$18</f>
        <v>18.9958333333333</v>
      </c>
    </row>
    <row r="115" customFormat="false" ht="15" hidden="false" customHeight="true" outlineLevel="0" collapsed="false">
      <c r="A115" s="51" t="s">
        <v>58</v>
      </c>
      <c r="B115" s="53" t="s">
        <v>153</v>
      </c>
      <c r="C115" s="53"/>
      <c r="D115" s="53"/>
      <c r="E115" s="60" t="n">
        <f aca="false">'Materiais - Limpeza'!$F$57/$C$18</f>
        <v>379.256530612245</v>
      </c>
      <c r="F115" s="60" t="n">
        <f aca="false">'Materiais - Limpeza'!$F$57/$C$18</f>
        <v>379.256530612245</v>
      </c>
      <c r="G115" s="60" t="n">
        <f aca="false">'Materiais - Limpeza'!$F$57/$C$18</f>
        <v>379.256530612245</v>
      </c>
    </row>
    <row r="116" customFormat="false" ht="15" hidden="false" customHeight="true" outlineLevel="0" collapsed="false">
      <c r="A116" s="51" t="s">
        <v>61</v>
      </c>
      <c r="B116" s="53" t="s">
        <v>154</v>
      </c>
      <c r="C116" s="53"/>
      <c r="D116" s="53"/>
      <c r="E116" s="60" t="n">
        <f aca="false">'Equipamentos - Limpeza'!$D$23/$C$18</f>
        <v>91.474335600907</v>
      </c>
      <c r="F116" s="60" t="n">
        <f aca="false">'Equipamentos - Limpeza'!$D$23/$C$18</f>
        <v>91.474335600907</v>
      </c>
      <c r="G116" s="60" t="n">
        <f aca="false">'Equipamentos - Limpeza'!$D$23/$C$18</f>
        <v>91.474335600907</v>
      </c>
    </row>
    <row r="117" customFormat="false" ht="15" hidden="false" customHeight="true" outlineLevel="0" collapsed="false">
      <c r="A117" s="51" t="s">
        <v>85</v>
      </c>
      <c r="B117" s="53" t="s">
        <v>90</v>
      </c>
      <c r="C117" s="53"/>
      <c r="D117" s="53"/>
      <c r="E117" s="60"/>
      <c r="F117" s="60"/>
      <c r="G117" s="60"/>
    </row>
    <row r="118" customFormat="false" ht="15" hidden="false" customHeight="true" outlineLevel="0" collapsed="false">
      <c r="A118" s="71" t="s">
        <v>155</v>
      </c>
      <c r="B118" s="71"/>
      <c r="C118" s="71"/>
      <c r="D118" s="71"/>
      <c r="E118" s="66" t="n">
        <f aca="false">SUM(E113:E117)</f>
        <v>525.856699546485</v>
      </c>
      <c r="F118" s="66" t="n">
        <f aca="false">SUM(F113:F117)</f>
        <v>525.856699546485</v>
      </c>
      <c r="G118" s="66" t="n">
        <f aca="false">SUM(G113:G117)</f>
        <v>525.856699546485</v>
      </c>
    </row>
    <row r="119" customFormat="false" ht="13.8" hidden="false" customHeight="false" outlineLevel="0" collapsed="false">
      <c r="A119" s="86"/>
      <c r="B119" s="86"/>
      <c r="C119" s="86"/>
      <c r="D119" s="86"/>
      <c r="E119" s="86"/>
      <c r="F119" s="104"/>
      <c r="G119" s="104"/>
    </row>
    <row r="120" customFormat="false" ht="13.8" hidden="false" customHeight="false" outlineLevel="0" collapsed="false">
      <c r="A120" s="47"/>
      <c r="B120" s="47"/>
      <c r="C120" s="48"/>
      <c r="D120" s="48"/>
      <c r="E120" s="49"/>
      <c r="F120" s="49"/>
      <c r="G120" s="49"/>
    </row>
    <row r="121" customFormat="false" ht="13.8" hidden="false" customHeight="false" outlineLevel="0" collapsed="false">
      <c r="A121" s="87" t="s">
        <v>156</v>
      </c>
      <c r="B121" s="87"/>
      <c r="C121" s="87"/>
      <c r="D121" s="87"/>
      <c r="E121" s="87"/>
      <c r="F121" s="105"/>
      <c r="G121" s="105"/>
    </row>
    <row r="122" customFormat="false" ht="28.5" hidden="false" customHeight="false" outlineLevel="0" collapsed="false">
      <c r="A122" s="47"/>
      <c r="B122" s="47"/>
      <c r="C122" s="48"/>
      <c r="D122" s="48"/>
      <c r="E122" s="56" t="s">
        <v>232</v>
      </c>
      <c r="F122" s="56" t="s">
        <v>234</v>
      </c>
      <c r="G122" s="56" t="s">
        <v>235</v>
      </c>
    </row>
    <row r="123" customFormat="false" ht="15" hidden="false" customHeight="true" outlineLevel="0" collapsed="false">
      <c r="A123" s="56" t="n">
        <v>5</v>
      </c>
      <c r="B123" s="56" t="s">
        <v>157</v>
      </c>
      <c r="C123" s="56"/>
      <c r="D123" s="56"/>
      <c r="E123" s="63" t="s">
        <v>80</v>
      </c>
      <c r="F123" s="63" t="s">
        <v>80</v>
      </c>
      <c r="G123" s="63" t="s">
        <v>80</v>
      </c>
    </row>
    <row r="124" customFormat="false" ht="15" hidden="false" customHeight="true" outlineLevel="0" collapsed="false">
      <c r="A124" s="51" t="s">
        <v>54</v>
      </c>
      <c r="B124" s="53" t="s">
        <v>158</v>
      </c>
      <c r="C124" s="53"/>
      <c r="D124" s="53"/>
      <c r="E124" s="60" t="n">
        <f aca="false">E38</f>
        <v>1309.15</v>
      </c>
      <c r="F124" s="60" t="n">
        <f aca="false">F38</f>
        <v>1357.89</v>
      </c>
      <c r="G124" s="60" t="n">
        <f aca="false">G38</f>
        <v>1309.15</v>
      </c>
    </row>
    <row r="125" customFormat="false" ht="15" hidden="false" customHeight="true" outlineLevel="0" collapsed="false">
      <c r="A125" s="51" t="s">
        <v>56</v>
      </c>
      <c r="B125" s="53" t="s">
        <v>159</v>
      </c>
      <c r="C125" s="53"/>
      <c r="D125" s="53"/>
      <c r="E125" s="60" t="n">
        <f aca="false">E79</f>
        <v>1313.88873493736</v>
      </c>
      <c r="F125" s="60" t="n">
        <f aca="false">F79</f>
        <v>1344.932696648</v>
      </c>
      <c r="G125" s="60" t="n">
        <f aca="false">G79</f>
        <v>1313.88873490136</v>
      </c>
    </row>
    <row r="126" customFormat="false" ht="15" hidden="false" customHeight="true" outlineLevel="0" collapsed="false">
      <c r="A126" s="51" t="s">
        <v>58</v>
      </c>
      <c r="B126" s="53" t="s">
        <v>160</v>
      </c>
      <c r="C126" s="53"/>
      <c r="D126" s="53"/>
      <c r="E126" s="60" t="n">
        <f aca="false">E91</f>
        <v>59.2106240954832</v>
      </c>
      <c r="F126" s="60" t="n">
        <f aca="false">F91</f>
        <v>61.4150512569344</v>
      </c>
      <c r="G126" s="60" t="n">
        <f aca="false">G91</f>
        <v>59.2106240954832</v>
      </c>
    </row>
    <row r="127" customFormat="false" ht="15" hidden="false" customHeight="true" outlineLevel="0" collapsed="false">
      <c r="A127" s="51" t="s">
        <v>61</v>
      </c>
      <c r="B127" s="53" t="s">
        <v>161</v>
      </c>
      <c r="C127" s="53"/>
      <c r="D127" s="53"/>
      <c r="E127" s="60" t="n">
        <f aca="false">E103+E108</f>
        <v>34.4919777764121</v>
      </c>
      <c r="F127" s="60" t="n">
        <f aca="false">F103+F108</f>
        <v>35.7761232118643</v>
      </c>
      <c r="G127" s="60" t="n">
        <f aca="false">G103+G108</f>
        <v>34.4919777764121</v>
      </c>
    </row>
    <row r="128" customFormat="false" ht="15" hidden="false" customHeight="true" outlineLevel="0" collapsed="false">
      <c r="A128" s="51" t="s">
        <v>85</v>
      </c>
      <c r="B128" s="53" t="s">
        <v>162</v>
      </c>
      <c r="C128" s="53"/>
      <c r="D128" s="53"/>
      <c r="E128" s="60" t="n">
        <f aca="false">E118</f>
        <v>525.856699546485</v>
      </c>
      <c r="F128" s="60" t="n">
        <f aca="false">F118</f>
        <v>525.856699546485</v>
      </c>
      <c r="G128" s="60" t="n">
        <f aca="false">G118</f>
        <v>525.856699546485</v>
      </c>
    </row>
    <row r="129" customFormat="false" ht="15" hidden="false" customHeight="true" outlineLevel="0" collapsed="false">
      <c r="A129" s="65" t="s">
        <v>157</v>
      </c>
      <c r="B129" s="65"/>
      <c r="C129" s="65"/>
      <c r="D129" s="65"/>
      <c r="E129" s="66" t="n">
        <f aca="false">SUM(E124:E128)</f>
        <v>3242.59803635574</v>
      </c>
      <c r="F129" s="66" t="n">
        <f aca="false">SUM(F124:F128)</f>
        <v>3325.87057066328</v>
      </c>
      <c r="G129" s="66" t="n">
        <f aca="false">SUM(G124:G128)</f>
        <v>3242.59803631974</v>
      </c>
    </row>
    <row r="130" customFormat="false" ht="13.8" hidden="false" customHeight="false" outlineLevel="0" collapsed="false">
      <c r="A130" s="47"/>
      <c r="B130" s="47"/>
      <c r="C130" s="48"/>
      <c r="D130" s="48"/>
      <c r="E130" s="49"/>
      <c r="F130" s="49"/>
      <c r="G130" s="49"/>
    </row>
    <row r="131" customFormat="false" ht="15" hidden="false" customHeight="true" outlineLevel="0" collapsed="false">
      <c r="A131" s="62" t="s">
        <v>163</v>
      </c>
      <c r="B131" s="62"/>
      <c r="C131" s="62"/>
      <c r="D131" s="62"/>
      <c r="E131" s="62"/>
      <c r="F131" s="78"/>
      <c r="G131" s="78"/>
    </row>
    <row r="132" customFormat="false" ht="28.5" hidden="false" customHeight="false" outlineLevel="0" collapsed="false">
      <c r="A132" s="47"/>
      <c r="B132" s="47"/>
      <c r="C132" s="48"/>
      <c r="D132" s="48"/>
      <c r="E132" s="56" t="s">
        <v>232</v>
      </c>
      <c r="F132" s="56" t="s">
        <v>234</v>
      </c>
      <c r="G132" s="56" t="s">
        <v>235</v>
      </c>
    </row>
    <row r="133" customFormat="false" ht="15" hidden="false" customHeight="true" outlineLevel="0" collapsed="false">
      <c r="A133" s="97" t="s">
        <v>164</v>
      </c>
      <c r="B133" s="97"/>
      <c r="C133" s="97"/>
      <c r="D133" s="97"/>
      <c r="E133" s="63" t="s">
        <v>80</v>
      </c>
      <c r="F133" s="63" t="s">
        <v>80</v>
      </c>
      <c r="G133" s="63" t="s">
        <v>80</v>
      </c>
    </row>
    <row r="134" customFormat="false" ht="15" hidden="false" customHeight="true" outlineLevel="0" collapsed="false">
      <c r="A134" s="51" t="s">
        <v>54</v>
      </c>
      <c r="B134" s="53" t="s">
        <v>165</v>
      </c>
      <c r="C134" s="53"/>
      <c r="D134" s="88" t="n">
        <v>0.0235</v>
      </c>
      <c r="E134" s="60" t="n">
        <f aca="false">E129*$D$134</f>
        <v>76.2010538543599</v>
      </c>
      <c r="F134" s="60" t="n">
        <f aca="false">F129*$D$134</f>
        <v>78.1579584105872</v>
      </c>
      <c r="G134" s="60" t="n">
        <f aca="false">G129*$D$134</f>
        <v>76.2010538535139</v>
      </c>
    </row>
    <row r="135" customFormat="false" ht="15" hidden="false" customHeight="true" outlineLevel="0" collapsed="false">
      <c r="A135" s="51" t="s">
        <v>56</v>
      </c>
      <c r="B135" s="53" t="s">
        <v>166</v>
      </c>
      <c r="C135" s="53"/>
      <c r="D135" s="88" t="n">
        <v>0.0201</v>
      </c>
      <c r="E135" s="60" t="n">
        <f aca="false">(E129+E134)*$D$135</f>
        <v>66.707861713223</v>
      </c>
      <c r="F135" s="60" t="n">
        <f aca="false">(F129+F134)*$D$135</f>
        <v>68.4209734343848</v>
      </c>
      <c r="G135" s="60" t="n">
        <f aca="false">(G129+G134)*$D$135</f>
        <v>66.7078617124824</v>
      </c>
    </row>
    <row r="136" customFormat="false" ht="15" hidden="false" customHeight="false" outlineLevel="0" collapsed="false">
      <c r="A136" s="89" t="s">
        <v>58</v>
      </c>
      <c r="B136" s="90" t="s">
        <v>167</v>
      </c>
      <c r="C136" s="90"/>
      <c r="D136" s="91" t="n">
        <f aca="false">SUM(D138:D140)</f>
        <v>0.1225</v>
      </c>
      <c r="E136" s="60" t="n">
        <f aca="false">E138+E139+E140</f>
        <v>472.620628616077</v>
      </c>
      <c r="F136" s="60" t="n">
        <f aca="false">F138+F139+F140</f>
        <v>484.757907757563</v>
      </c>
      <c r="G136" s="60" t="n">
        <f aca="false">G138+G139+G140</f>
        <v>472.620628610829</v>
      </c>
    </row>
    <row r="137" customFormat="false" ht="15" hidden="false" customHeight="false" outlineLevel="0" collapsed="false">
      <c r="A137" s="89" t="s">
        <v>168</v>
      </c>
      <c r="B137" s="92" t="s">
        <v>169</v>
      </c>
      <c r="C137" s="93"/>
      <c r="D137" s="94" t="n">
        <f aca="false">1-D136</f>
        <v>0.8775</v>
      </c>
      <c r="E137" s="95" t="n">
        <f aca="false">(E129+E134+E135)/$D$137</f>
        <v>3858.1275805394</v>
      </c>
      <c r="F137" s="95" t="n">
        <f aca="false">(F129+F134+F135)/$D$137</f>
        <v>3957.20741026582</v>
      </c>
      <c r="G137" s="95" t="n">
        <f aca="false">(G129+G134+G135)/$D$137</f>
        <v>3858.12758049657</v>
      </c>
    </row>
    <row r="138" customFormat="false" ht="15" hidden="false" customHeight="false" outlineLevel="0" collapsed="false">
      <c r="A138" s="96" t="s">
        <v>170</v>
      </c>
      <c r="B138" s="90" t="s">
        <v>22</v>
      </c>
      <c r="C138" s="90"/>
      <c r="D138" s="70" t="n">
        <f aca="false">PROPOSTA!E11</f>
        <v>0.0165</v>
      </c>
      <c r="E138" s="95" t="n">
        <f aca="false">D138*$E$137</f>
        <v>63.6591050789001</v>
      </c>
      <c r="F138" s="95" t="n">
        <f aca="false">D138*$F$137</f>
        <v>65.293922269386</v>
      </c>
      <c r="G138" s="95" t="n">
        <f aca="false">D138*$G$137</f>
        <v>63.6591050781933</v>
      </c>
    </row>
    <row r="139" customFormat="false" ht="15" hidden="false" customHeight="false" outlineLevel="0" collapsed="false">
      <c r="A139" s="96" t="s">
        <v>171</v>
      </c>
      <c r="B139" s="90" t="s">
        <v>23</v>
      </c>
      <c r="C139" s="90"/>
      <c r="D139" s="70" t="n">
        <f aca="false">PROPOSTA!G11</f>
        <v>0.076</v>
      </c>
      <c r="E139" s="95" t="n">
        <f aca="false">D139*$E$137</f>
        <v>293.217696120994</v>
      </c>
      <c r="F139" s="95" t="n">
        <f aca="false">D139*$F$137</f>
        <v>300.747763180202</v>
      </c>
      <c r="G139" s="95" t="n">
        <f aca="false">D139*$G$137</f>
        <v>293.217696117739</v>
      </c>
    </row>
    <row r="140" customFormat="false" ht="15" hidden="false" customHeight="false" outlineLevel="0" collapsed="false">
      <c r="A140" s="89" t="s">
        <v>172</v>
      </c>
      <c r="B140" s="90" t="s">
        <v>173</v>
      </c>
      <c r="C140" s="90"/>
      <c r="D140" s="88" t="n">
        <v>0.03</v>
      </c>
      <c r="E140" s="95" t="n">
        <f aca="false">D140*$E$137</f>
        <v>115.743827416182</v>
      </c>
      <c r="F140" s="95" t="n">
        <f aca="false">D140*$F$137</f>
        <v>118.716222307975</v>
      </c>
      <c r="G140" s="95" t="n">
        <f aca="false">D140*$G$137</f>
        <v>115.743827414897</v>
      </c>
    </row>
    <row r="141" customFormat="false" ht="15" hidden="false" customHeight="true" outlineLevel="0" collapsed="false">
      <c r="A141" s="71" t="s">
        <v>174</v>
      </c>
      <c r="B141" s="71"/>
      <c r="C141" s="71"/>
      <c r="D141" s="71"/>
      <c r="E141" s="66" t="n">
        <f aca="false">SUM(E134:E136)</f>
        <v>615.529544183659</v>
      </c>
      <c r="F141" s="66" t="n">
        <f aca="false">SUM(F134:F136)</f>
        <v>631.336839602535</v>
      </c>
      <c r="G141" s="66" t="n">
        <f aca="false">SUM(G134:G136)</f>
        <v>615.529544176826</v>
      </c>
    </row>
    <row r="142" customFormat="false" ht="13.8" hidden="false" customHeight="false" outlineLevel="0" collapsed="false">
      <c r="A142" s="47"/>
      <c r="B142" s="47"/>
      <c r="C142" s="48"/>
      <c r="D142" s="48"/>
      <c r="E142" s="49"/>
      <c r="F142" s="49"/>
      <c r="G142" s="49"/>
    </row>
    <row r="143" customFormat="false" ht="15" hidden="false" customHeight="true" outlineLevel="0" collapsed="false">
      <c r="A143" s="50" t="s">
        <v>175</v>
      </c>
      <c r="B143" s="50"/>
      <c r="C143" s="50"/>
      <c r="D143" s="50"/>
      <c r="E143" s="50"/>
      <c r="F143" s="106"/>
      <c r="G143" s="106"/>
    </row>
    <row r="144" customFormat="false" ht="13.8" hidden="false" customHeight="false" outlineLevel="0" collapsed="false">
      <c r="A144" s="47"/>
      <c r="B144" s="47"/>
      <c r="C144" s="48"/>
      <c r="D144" s="48"/>
      <c r="E144" s="49"/>
      <c r="F144" s="49"/>
      <c r="G144" s="49"/>
    </row>
    <row r="145" customFormat="false" ht="28.5" hidden="false" customHeight="true" outlineLevel="0" collapsed="false">
      <c r="A145" s="97" t="s">
        <v>176</v>
      </c>
      <c r="B145" s="97"/>
      <c r="C145" s="97"/>
      <c r="D145" s="97"/>
      <c r="E145" s="56" t="s">
        <v>232</v>
      </c>
      <c r="F145" s="56" t="s">
        <v>234</v>
      </c>
      <c r="G145" s="56" t="s">
        <v>235</v>
      </c>
    </row>
    <row r="146" customFormat="false" ht="15" hidden="false" customHeight="true" outlineLevel="0" collapsed="false">
      <c r="A146" s="74"/>
      <c r="B146" s="75" t="s">
        <v>177</v>
      </c>
      <c r="C146" s="75"/>
      <c r="D146" s="75"/>
      <c r="E146" s="63" t="s">
        <v>80</v>
      </c>
      <c r="F146" s="63" t="s">
        <v>80</v>
      </c>
      <c r="G146" s="63" t="s">
        <v>80</v>
      </c>
    </row>
    <row r="147" customFormat="false" ht="15" hidden="false" customHeight="true" outlineLevel="0" collapsed="false">
      <c r="A147" s="51" t="s">
        <v>178</v>
      </c>
      <c r="B147" s="53" t="s">
        <v>179</v>
      </c>
      <c r="C147" s="53"/>
      <c r="D147" s="53"/>
      <c r="E147" s="60" t="n">
        <f aca="false">E124</f>
        <v>1309.15</v>
      </c>
      <c r="F147" s="60" t="n">
        <f aca="false">F124</f>
        <v>1357.89</v>
      </c>
      <c r="G147" s="60" t="n">
        <f aca="false">G124</f>
        <v>1309.15</v>
      </c>
    </row>
    <row r="148" customFormat="false" ht="15" hidden="false" customHeight="true" outlineLevel="0" collapsed="false">
      <c r="A148" s="51" t="s">
        <v>180</v>
      </c>
      <c r="B148" s="53" t="s">
        <v>181</v>
      </c>
      <c r="C148" s="53"/>
      <c r="D148" s="53"/>
      <c r="E148" s="60" t="n">
        <f aca="false">E125</f>
        <v>1313.88873493736</v>
      </c>
      <c r="F148" s="60" t="n">
        <f aca="false">F125</f>
        <v>1344.932696648</v>
      </c>
      <c r="G148" s="60" t="n">
        <f aca="false">G125</f>
        <v>1313.88873490136</v>
      </c>
    </row>
    <row r="149" customFormat="false" ht="15" hidden="false" customHeight="true" outlineLevel="0" collapsed="false">
      <c r="A149" s="51" t="s">
        <v>182</v>
      </c>
      <c r="B149" s="53" t="s">
        <v>183</v>
      </c>
      <c r="C149" s="53"/>
      <c r="D149" s="53"/>
      <c r="E149" s="60" t="n">
        <f aca="false">E126</f>
        <v>59.2106240954832</v>
      </c>
      <c r="F149" s="60" t="n">
        <f aca="false">F126</f>
        <v>61.4150512569344</v>
      </c>
      <c r="G149" s="60" t="n">
        <f aca="false">G126</f>
        <v>59.2106240954832</v>
      </c>
    </row>
    <row r="150" customFormat="false" ht="15" hidden="false" customHeight="true" outlineLevel="0" collapsed="false">
      <c r="A150" s="51" t="s">
        <v>184</v>
      </c>
      <c r="B150" s="53" t="s">
        <v>185</v>
      </c>
      <c r="C150" s="53"/>
      <c r="D150" s="53"/>
      <c r="E150" s="60" t="n">
        <f aca="false">E127</f>
        <v>34.4919777764121</v>
      </c>
      <c r="F150" s="60" t="n">
        <f aca="false">F127</f>
        <v>35.7761232118643</v>
      </c>
      <c r="G150" s="60" t="n">
        <f aca="false">G127</f>
        <v>34.4919777764121</v>
      </c>
    </row>
    <row r="151" customFormat="false" ht="15" hidden="false" customHeight="true" outlineLevel="0" collapsed="false">
      <c r="A151" s="51" t="s">
        <v>186</v>
      </c>
      <c r="B151" s="53" t="s">
        <v>187</v>
      </c>
      <c r="C151" s="53"/>
      <c r="D151" s="53"/>
      <c r="E151" s="60" t="n">
        <f aca="false">E128</f>
        <v>525.856699546485</v>
      </c>
      <c r="F151" s="60" t="n">
        <f aca="false">F128</f>
        <v>525.856699546485</v>
      </c>
      <c r="G151" s="60" t="n">
        <f aca="false">G128</f>
        <v>525.856699546485</v>
      </c>
    </row>
    <row r="152" customFormat="false" ht="15" hidden="false" customHeight="true" outlineLevel="0" collapsed="false">
      <c r="A152" s="51" t="s">
        <v>188</v>
      </c>
      <c r="B152" s="53" t="s">
        <v>189</v>
      </c>
      <c r="C152" s="53"/>
      <c r="D152" s="53"/>
      <c r="E152" s="60" t="n">
        <f aca="false">E141</f>
        <v>615.529544183659</v>
      </c>
      <c r="F152" s="60" t="n">
        <f aca="false">F141</f>
        <v>631.336839602535</v>
      </c>
      <c r="G152" s="60" t="n">
        <f aca="false">G141</f>
        <v>615.529544176826</v>
      </c>
    </row>
    <row r="153" customFormat="false" ht="15" hidden="false" customHeight="true" outlineLevel="0" collapsed="false">
      <c r="A153" s="71" t="s">
        <v>190</v>
      </c>
      <c r="B153" s="71"/>
      <c r="C153" s="71"/>
      <c r="D153" s="71"/>
      <c r="E153" s="66" t="n">
        <f aca="false">ROUND(SUM(E147:E152),2)</f>
        <v>3858.13</v>
      </c>
      <c r="F153" s="66" t="n">
        <f aca="false">ROUND(SUM(F147:F152),2)</f>
        <v>3957.21</v>
      </c>
      <c r="G153" s="66" t="n">
        <f aca="false">ROUND(SUM(G147:G152),2)</f>
        <v>3858.13</v>
      </c>
    </row>
    <row r="154" customFormat="false" ht="13.8" hidden="false" customHeight="false" outlineLevel="0" collapsed="false">
      <c r="A154" s="68"/>
      <c r="B154" s="68"/>
      <c r="C154" s="68"/>
      <c r="D154" s="68"/>
      <c r="E154" s="69"/>
      <c r="F154" s="69"/>
      <c r="G154" s="69"/>
    </row>
    <row r="155" customFormat="false" ht="28.5" hidden="false" customHeight="true" outlineLevel="0" collapsed="false">
      <c r="A155" s="97" t="s">
        <v>205</v>
      </c>
      <c r="B155" s="97"/>
      <c r="C155" s="97"/>
      <c r="D155" s="97"/>
      <c r="E155" s="56" t="s">
        <v>232</v>
      </c>
      <c r="F155" s="56" t="s">
        <v>234</v>
      </c>
      <c r="G155" s="56" t="s">
        <v>235</v>
      </c>
    </row>
    <row r="156" customFormat="false" ht="15" hidden="false" customHeight="true" outlineLevel="0" collapsed="false">
      <c r="A156" s="74" t="s">
        <v>206</v>
      </c>
      <c r="B156" s="74"/>
      <c r="C156" s="74"/>
      <c r="D156" s="74"/>
      <c r="E156" s="107" t="n">
        <v>3</v>
      </c>
      <c r="F156" s="107" t="n">
        <v>1</v>
      </c>
      <c r="G156" s="107" t="n">
        <v>9</v>
      </c>
    </row>
    <row r="157" customFormat="false" ht="15" hidden="false" customHeight="true" outlineLevel="0" collapsed="false">
      <c r="A157" s="74" t="s">
        <v>207</v>
      </c>
      <c r="B157" s="74"/>
      <c r="C157" s="74"/>
      <c r="D157" s="74"/>
      <c r="E157" s="107" t="n">
        <v>36</v>
      </c>
      <c r="F157" s="107" t="n">
        <v>36</v>
      </c>
      <c r="G157" s="107" t="n">
        <v>33</v>
      </c>
    </row>
    <row r="158" customFormat="false" ht="15" hidden="false" customHeight="true" outlineLevel="0" collapsed="false">
      <c r="A158" s="74" t="s">
        <v>208</v>
      </c>
      <c r="B158" s="74"/>
      <c r="C158" s="74"/>
      <c r="D158" s="74"/>
      <c r="E158" s="64" t="n">
        <f aca="false">E156*E157*E153</f>
        <v>416678.04</v>
      </c>
      <c r="F158" s="64" t="n">
        <f aca="false">F156*F157*F153</f>
        <v>142459.56</v>
      </c>
      <c r="G158" s="64" t="n">
        <f aca="false">G156*G157*G153</f>
        <v>1145864.61</v>
      </c>
    </row>
    <row r="159" customFormat="false" ht="15" hidden="false" customHeight="true" outlineLevel="0" collapsed="false">
      <c r="A159" s="71" t="s">
        <v>191</v>
      </c>
      <c r="B159" s="71"/>
      <c r="C159" s="71"/>
      <c r="D159" s="71"/>
      <c r="E159" s="66" t="n">
        <f aca="false">E158+F158+G158</f>
        <v>1705002.21</v>
      </c>
      <c r="F159" s="66"/>
      <c r="G159" s="66"/>
    </row>
    <row r="160" customFormat="false" ht="15" hidden="false" customHeight="true" outlineLevel="0" collapsed="false">
      <c r="A160" s="71" t="s">
        <v>209</v>
      </c>
      <c r="B160" s="71"/>
      <c r="C160" s="71"/>
      <c r="D160" s="71"/>
      <c r="E160" s="66" t="n">
        <f aca="false">E159/36</f>
        <v>47361.1725</v>
      </c>
      <c r="F160" s="66"/>
      <c r="G160" s="66"/>
    </row>
    <row r="161" customFormat="false" ht="15" hidden="false" customHeight="true" outlineLevel="0" collapsed="false">
      <c r="A161" s="71" t="s">
        <v>210</v>
      </c>
      <c r="B161" s="71"/>
      <c r="C161" s="71"/>
      <c r="D161" s="71"/>
      <c r="E161" s="66" t="n">
        <f aca="false">ROUND(E159/(E156*E157+F156*F157+G156*G157),2)</f>
        <v>3866.22</v>
      </c>
      <c r="F161" s="66"/>
      <c r="G161" s="66"/>
    </row>
  </sheetData>
  <mergeCells count="135">
    <mergeCell ref="A1:E1"/>
    <mergeCell ref="A3:E3"/>
    <mergeCell ref="B5:E5"/>
    <mergeCell ref="B6:E6"/>
    <mergeCell ref="A8:E8"/>
    <mergeCell ref="B10:D10"/>
    <mergeCell ref="B11:D11"/>
    <mergeCell ref="B12:D12"/>
    <mergeCell ref="B13:D13"/>
    <mergeCell ref="A15:E15"/>
    <mergeCell ref="D17:E17"/>
    <mergeCell ref="D18:E18"/>
    <mergeCell ref="C19:D19"/>
    <mergeCell ref="A20:E20"/>
    <mergeCell ref="B21:D21"/>
    <mergeCell ref="B22:D22"/>
    <mergeCell ref="B23:D23"/>
    <mergeCell ref="A25:E25"/>
    <mergeCell ref="A27:E27"/>
    <mergeCell ref="A29:D29"/>
    <mergeCell ref="B30:D30"/>
    <mergeCell ref="B31:D31"/>
    <mergeCell ref="B32:D32"/>
    <mergeCell ref="B33:D33"/>
    <mergeCell ref="B34:D34"/>
    <mergeCell ref="B35:D35"/>
    <mergeCell ref="B36:D36"/>
    <mergeCell ref="B37:D37"/>
    <mergeCell ref="A38:D38"/>
    <mergeCell ref="A39:G39"/>
    <mergeCell ref="A41:E41"/>
    <mergeCell ref="A43:D43"/>
    <mergeCell ref="B44:C44"/>
    <mergeCell ref="B45:C45"/>
    <mergeCell ref="B46:C46"/>
    <mergeCell ref="A47:C47"/>
    <mergeCell ref="A48:G48"/>
    <mergeCell ref="A50:D50"/>
    <mergeCell ref="B51:C51"/>
    <mergeCell ref="A52:A58"/>
    <mergeCell ref="B52:C52"/>
    <mergeCell ref="B53:C53"/>
    <mergeCell ref="B54:C54"/>
    <mergeCell ref="B55:C55"/>
    <mergeCell ref="B56:C56"/>
    <mergeCell ref="B57:C57"/>
    <mergeCell ref="B58:C58"/>
    <mergeCell ref="B59:C59"/>
    <mergeCell ref="A60:C60"/>
    <mergeCell ref="A61:G61"/>
    <mergeCell ref="A63:D63"/>
    <mergeCell ref="B64:D64"/>
    <mergeCell ref="B65:C65"/>
    <mergeCell ref="B66:C66"/>
    <mergeCell ref="B67:D67"/>
    <mergeCell ref="B68:D68"/>
    <mergeCell ref="B69:D69"/>
    <mergeCell ref="A70:D70"/>
    <mergeCell ref="A72:E72"/>
    <mergeCell ref="A74:D74"/>
    <mergeCell ref="B75:D75"/>
    <mergeCell ref="B76:D76"/>
    <mergeCell ref="B77:D77"/>
    <mergeCell ref="B78:D78"/>
    <mergeCell ref="A79:D79"/>
    <mergeCell ref="A81:E81"/>
    <mergeCell ref="A83:D83"/>
    <mergeCell ref="B84:C84"/>
    <mergeCell ref="B85:C85"/>
    <mergeCell ref="B86:C86"/>
    <mergeCell ref="B87:C87"/>
    <mergeCell ref="B88:C88"/>
    <mergeCell ref="B89:C89"/>
    <mergeCell ref="B90:C90"/>
    <mergeCell ref="A91:D91"/>
    <mergeCell ref="A92:G92"/>
    <mergeCell ref="A94:E94"/>
    <mergeCell ref="A96:D96"/>
    <mergeCell ref="B97:C97"/>
    <mergeCell ref="B98:C98"/>
    <mergeCell ref="B99:C99"/>
    <mergeCell ref="B100:C100"/>
    <mergeCell ref="B101:C101"/>
    <mergeCell ref="B102:C102"/>
    <mergeCell ref="A103:D103"/>
    <mergeCell ref="A105:D105"/>
    <mergeCell ref="B106:D106"/>
    <mergeCell ref="B107:D107"/>
    <mergeCell ref="A108:D108"/>
    <mergeCell ref="A110:E110"/>
    <mergeCell ref="B112:D112"/>
    <mergeCell ref="B113:D113"/>
    <mergeCell ref="B114:D114"/>
    <mergeCell ref="B115:D115"/>
    <mergeCell ref="B116:D116"/>
    <mergeCell ref="B117:D117"/>
    <mergeCell ref="A118:D118"/>
    <mergeCell ref="A119:E119"/>
    <mergeCell ref="A121:E121"/>
    <mergeCell ref="B123:D123"/>
    <mergeCell ref="B124:D124"/>
    <mergeCell ref="B125:D125"/>
    <mergeCell ref="B126:D126"/>
    <mergeCell ref="B127:D127"/>
    <mergeCell ref="B128:D128"/>
    <mergeCell ref="A129:D129"/>
    <mergeCell ref="A131:E131"/>
    <mergeCell ref="A133:D133"/>
    <mergeCell ref="B134:C134"/>
    <mergeCell ref="B135:C135"/>
    <mergeCell ref="B136:C136"/>
    <mergeCell ref="B138:C138"/>
    <mergeCell ref="B139:C139"/>
    <mergeCell ref="B140:C140"/>
    <mergeCell ref="A141:D141"/>
    <mergeCell ref="A143:E143"/>
    <mergeCell ref="A145:D145"/>
    <mergeCell ref="B146:D146"/>
    <mergeCell ref="B147:D147"/>
    <mergeCell ref="B148:D148"/>
    <mergeCell ref="B149:D149"/>
    <mergeCell ref="B150:D150"/>
    <mergeCell ref="B151:D151"/>
    <mergeCell ref="B152:D152"/>
    <mergeCell ref="A153:D153"/>
    <mergeCell ref="A155:D155"/>
    <mergeCell ref="A156:D156"/>
    <mergeCell ref="A157:D157"/>
    <mergeCell ref="A158:D158"/>
    <mergeCell ref="A159:D159"/>
    <mergeCell ref="E159:G159"/>
    <mergeCell ref="A160:D160"/>
    <mergeCell ref="E160:G160"/>
    <mergeCell ref="A161:D161"/>
    <mergeCell ref="E161:G161"/>
  </mergeCells>
  <printOptions headings="false" gridLines="false" gridLinesSet="true" horizontalCentered="tru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5" man="true" max="65535" min="0"/>
  </colBreaks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tabColor rgb="FF00FFFF"/>
    <pageSetUpPr fitToPage="false"/>
  </sheetPr>
  <dimension ref="A1:H16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3.8" zeroHeight="false" outlineLevelRow="0" outlineLevelCol="0"/>
  <cols>
    <col collapsed="false" customWidth="true" hidden="false" outlineLevel="0" max="1" min="1" style="0" width="16.71"/>
    <col collapsed="false" customWidth="true" hidden="false" outlineLevel="0" max="2" min="2" style="0" width="19.14"/>
    <col collapsed="false" customWidth="true" hidden="false" outlineLevel="0" max="3" min="3" style="0" width="32.43"/>
    <col collapsed="false" customWidth="true" hidden="false" outlineLevel="0" max="4" min="4" style="0" width="14.57"/>
    <col collapsed="false" customWidth="true" hidden="false" outlineLevel="0" max="8" min="5" style="0" width="16.43"/>
    <col collapsed="false" customWidth="true" hidden="false" outlineLevel="0" max="1025" min="9" style="0" width="14.43"/>
  </cols>
  <sheetData>
    <row r="1" customFormat="false" ht="15" hidden="false" customHeight="true" outlineLevel="0" collapsed="false">
      <c r="A1" s="46" t="s">
        <v>49</v>
      </c>
      <c r="B1" s="46"/>
      <c r="C1" s="46"/>
      <c r="D1" s="46"/>
      <c r="E1" s="46"/>
      <c r="F1" s="68"/>
      <c r="G1" s="68"/>
      <c r="H1" s="68"/>
    </row>
    <row r="2" customFormat="false" ht="13.8" hidden="false" customHeight="false" outlineLevel="0" collapsed="false">
      <c r="A2" s="47"/>
      <c r="B2" s="47"/>
      <c r="C2" s="48"/>
      <c r="D2" s="48"/>
      <c r="E2" s="49"/>
      <c r="F2" s="68"/>
      <c r="G2" s="68"/>
      <c r="H2" s="68"/>
    </row>
    <row r="3" customFormat="false" ht="15" hidden="false" customHeight="true" outlineLevel="0" collapsed="false">
      <c r="A3" s="50" t="s">
        <v>50</v>
      </c>
      <c r="B3" s="50"/>
      <c r="C3" s="50"/>
      <c r="D3" s="50"/>
      <c r="E3" s="50"/>
      <c r="F3" s="68"/>
      <c r="G3" s="68"/>
      <c r="H3" s="68"/>
    </row>
    <row r="4" customFormat="false" ht="13.8" hidden="false" customHeight="false" outlineLevel="0" collapsed="false">
      <c r="A4" s="47"/>
      <c r="B4" s="47"/>
      <c r="C4" s="48"/>
      <c r="D4" s="48"/>
      <c r="E4" s="49"/>
      <c r="F4" s="68"/>
      <c r="G4" s="68"/>
      <c r="H4" s="68"/>
    </row>
    <row r="5" customFormat="false" ht="15" hidden="false" customHeight="false" outlineLevel="0" collapsed="false">
      <c r="A5" s="51" t="s">
        <v>51</v>
      </c>
      <c r="B5" s="52" t="str">
        <f aca="false">PROPOSTA!C2</f>
        <v>23232.001266/2021-84</v>
      </c>
      <c r="C5" s="52"/>
      <c r="D5" s="52"/>
      <c r="E5" s="52"/>
      <c r="F5" s="68"/>
      <c r="G5" s="68"/>
      <c r="H5" s="68"/>
    </row>
    <row r="6" customFormat="false" ht="15" hidden="false" customHeight="false" outlineLevel="0" collapsed="false">
      <c r="A6" s="51" t="s">
        <v>52</v>
      </c>
      <c r="B6" s="52" t="str">
        <f aca="false">PROPOSTA!E2</f>
        <v>20/2022</v>
      </c>
      <c r="C6" s="52"/>
      <c r="D6" s="52"/>
      <c r="E6" s="52"/>
      <c r="F6" s="68"/>
      <c r="G6" s="68"/>
      <c r="H6" s="68"/>
    </row>
    <row r="7" customFormat="false" ht="13.8" hidden="false" customHeight="false" outlineLevel="0" collapsed="false">
      <c r="A7" s="47"/>
      <c r="B7" s="47"/>
      <c r="C7" s="48"/>
      <c r="D7" s="48"/>
      <c r="E7" s="49"/>
      <c r="F7" s="68"/>
      <c r="G7" s="68"/>
      <c r="H7" s="68"/>
    </row>
    <row r="8" customFormat="false" ht="15" hidden="false" customHeight="true" outlineLevel="0" collapsed="false">
      <c r="A8" s="50" t="s">
        <v>53</v>
      </c>
      <c r="B8" s="50"/>
      <c r="C8" s="50"/>
      <c r="D8" s="50"/>
      <c r="E8" s="50"/>
      <c r="F8" s="68"/>
      <c r="G8" s="68"/>
      <c r="H8" s="68"/>
    </row>
    <row r="9" customFormat="false" ht="13.8" hidden="false" customHeight="false" outlineLevel="0" collapsed="false">
      <c r="A9" s="47"/>
      <c r="B9" s="47"/>
      <c r="C9" s="48"/>
      <c r="D9" s="48"/>
      <c r="E9" s="49"/>
      <c r="F9" s="68"/>
      <c r="G9" s="68"/>
      <c r="H9" s="68"/>
    </row>
    <row r="10" customFormat="false" ht="15" hidden="false" customHeight="true" outlineLevel="0" collapsed="false">
      <c r="A10" s="51" t="s">
        <v>54</v>
      </c>
      <c r="B10" s="53" t="s">
        <v>55</v>
      </c>
      <c r="C10" s="53"/>
      <c r="D10" s="53"/>
      <c r="E10" s="54" t="n">
        <f aca="false">PROPOSTA!G2</f>
        <v>44678</v>
      </c>
      <c r="F10" s="68"/>
      <c r="G10" s="68"/>
      <c r="H10" s="68"/>
    </row>
    <row r="11" customFormat="false" ht="15" hidden="false" customHeight="true" outlineLevel="0" collapsed="false">
      <c r="A11" s="51" t="s">
        <v>56</v>
      </c>
      <c r="B11" s="53" t="s">
        <v>57</v>
      </c>
      <c r="C11" s="53"/>
      <c r="D11" s="53"/>
      <c r="E11" s="55" t="s">
        <v>42</v>
      </c>
      <c r="F11" s="68"/>
      <c r="G11" s="68"/>
      <c r="H11" s="68"/>
    </row>
    <row r="12" customFormat="false" ht="15" hidden="false" customHeight="true" outlineLevel="0" collapsed="false">
      <c r="A12" s="51" t="s">
        <v>58</v>
      </c>
      <c r="B12" s="53" t="s">
        <v>59</v>
      </c>
      <c r="C12" s="53"/>
      <c r="D12" s="53"/>
      <c r="E12" s="55" t="s">
        <v>193</v>
      </c>
      <c r="F12" s="68"/>
      <c r="G12" s="68"/>
      <c r="H12" s="68"/>
    </row>
    <row r="13" customFormat="false" ht="15" hidden="false" customHeight="true" outlineLevel="0" collapsed="false">
      <c r="A13" s="51" t="s">
        <v>61</v>
      </c>
      <c r="B13" s="53" t="s">
        <v>62</v>
      </c>
      <c r="C13" s="53"/>
      <c r="D13" s="53"/>
      <c r="E13" s="51" t="n">
        <v>36</v>
      </c>
      <c r="F13" s="68"/>
      <c r="G13" s="68"/>
      <c r="H13" s="68"/>
    </row>
    <row r="14" customFormat="false" ht="13.8" hidden="false" customHeight="false" outlineLevel="0" collapsed="false">
      <c r="A14" s="47"/>
      <c r="B14" s="47"/>
      <c r="C14" s="48"/>
      <c r="D14" s="48"/>
      <c r="E14" s="49"/>
      <c r="F14" s="68"/>
      <c r="G14" s="68"/>
      <c r="H14" s="68"/>
    </row>
    <row r="15" customFormat="false" ht="15" hidden="false" customHeight="true" outlineLevel="0" collapsed="false">
      <c r="A15" s="50" t="s">
        <v>63</v>
      </c>
      <c r="B15" s="50"/>
      <c r="C15" s="50"/>
      <c r="D15" s="50"/>
      <c r="E15" s="50"/>
      <c r="F15" s="68"/>
      <c r="G15" s="68"/>
      <c r="H15" s="68"/>
    </row>
    <row r="16" customFormat="false" ht="13.8" hidden="false" customHeight="false" outlineLevel="0" collapsed="false">
      <c r="A16" s="47"/>
      <c r="B16" s="47"/>
      <c r="C16" s="48"/>
      <c r="D16" s="48"/>
      <c r="E16" s="49"/>
      <c r="F16" s="68"/>
      <c r="G16" s="68"/>
      <c r="H16" s="68"/>
    </row>
    <row r="17" customFormat="false" ht="28.5" hidden="false" customHeight="true" outlineLevel="0" collapsed="false">
      <c r="A17" s="56" t="s">
        <v>64</v>
      </c>
      <c r="B17" s="56" t="s">
        <v>65</v>
      </c>
      <c r="C17" s="56" t="s">
        <v>66</v>
      </c>
      <c r="D17" s="57" t="s">
        <v>67</v>
      </c>
      <c r="E17" s="57"/>
      <c r="F17" s="68"/>
      <c r="G17" s="68"/>
      <c r="H17" s="68"/>
    </row>
    <row r="18" customFormat="false" ht="28.5" hidden="false" customHeight="true" outlineLevel="0" collapsed="false">
      <c r="A18" s="51" t="s">
        <v>44</v>
      </c>
      <c r="B18" s="51" t="s">
        <v>38</v>
      </c>
      <c r="C18" s="58" t="n">
        <f aca="false">(E156*E157+F156*F157+G156*G157+H156*H157)</f>
        <v>309</v>
      </c>
      <c r="D18" s="51" t="s">
        <v>68</v>
      </c>
      <c r="E18" s="51"/>
      <c r="F18" s="68"/>
      <c r="G18" s="68"/>
      <c r="H18" s="68"/>
    </row>
    <row r="19" customFormat="false" ht="13.8" hidden="false" customHeight="false" outlineLevel="0" collapsed="false">
      <c r="A19" s="47"/>
      <c r="B19" s="47"/>
      <c r="C19" s="59"/>
      <c r="D19" s="59"/>
      <c r="E19" s="49"/>
      <c r="F19" s="68"/>
      <c r="G19" s="68"/>
      <c r="H19" s="68"/>
    </row>
    <row r="20" customFormat="false" ht="15" hidden="false" customHeight="true" outlineLevel="0" collapsed="false">
      <c r="A20" s="56" t="s">
        <v>69</v>
      </c>
      <c r="B20" s="56"/>
      <c r="C20" s="56"/>
      <c r="D20" s="56"/>
      <c r="E20" s="56"/>
      <c r="F20" s="68"/>
      <c r="G20" s="68"/>
      <c r="H20" s="68"/>
    </row>
    <row r="21" customFormat="false" ht="42" hidden="false" customHeight="true" outlineLevel="0" collapsed="false">
      <c r="A21" s="51" t="s">
        <v>54</v>
      </c>
      <c r="B21" s="53" t="s">
        <v>70</v>
      </c>
      <c r="C21" s="53"/>
      <c r="D21" s="53"/>
      <c r="E21" s="60" t="s">
        <v>231</v>
      </c>
      <c r="F21" s="68"/>
      <c r="G21" s="68"/>
      <c r="H21" s="68"/>
    </row>
    <row r="22" customFormat="false" ht="15" hidden="false" customHeight="true" outlineLevel="0" collapsed="false">
      <c r="A22" s="51" t="s">
        <v>56</v>
      </c>
      <c r="B22" s="53" t="s">
        <v>72</v>
      </c>
      <c r="C22" s="53"/>
      <c r="D22" s="53"/>
      <c r="E22" s="55" t="s">
        <v>73</v>
      </c>
      <c r="F22" s="68"/>
      <c r="G22" s="68"/>
      <c r="H22" s="68"/>
    </row>
    <row r="23" customFormat="false" ht="15" hidden="false" customHeight="true" outlineLevel="0" collapsed="false">
      <c r="A23" s="51" t="s">
        <v>58</v>
      </c>
      <c r="B23" s="53" t="s">
        <v>74</v>
      </c>
      <c r="C23" s="53"/>
      <c r="D23" s="53"/>
      <c r="E23" s="61" t="n">
        <v>1309.15</v>
      </c>
      <c r="F23" s="68"/>
      <c r="G23" s="68"/>
      <c r="H23" s="68"/>
    </row>
    <row r="24" customFormat="false" ht="13.8" hidden="false" customHeight="false" outlineLevel="0" collapsed="false">
      <c r="A24" s="47"/>
      <c r="B24" s="47"/>
      <c r="C24" s="48"/>
      <c r="D24" s="48"/>
      <c r="E24" s="49"/>
      <c r="F24" s="68"/>
      <c r="G24" s="68"/>
      <c r="H24" s="68"/>
    </row>
    <row r="25" customFormat="false" ht="15" hidden="false" customHeight="true" outlineLevel="0" collapsed="false">
      <c r="A25" s="50" t="s">
        <v>75</v>
      </c>
      <c r="B25" s="50"/>
      <c r="C25" s="50"/>
      <c r="D25" s="50"/>
      <c r="E25" s="50"/>
      <c r="F25" s="68"/>
      <c r="G25" s="68"/>
      <c r="H25" s="68"/>
    </row>
    <row r="26" customFormat="false" ht="13.8" hidden="false" customHeight="false" outlineLevel="0" collapsed="false">
      <c r="A26" s="47"/>
      <c r="B26" s="47"/>
      <c r="C26" s="48"/>
      <c r="D26" s="48"/>
      <c r="E26" s="49"/>
      <c r="F26" s="68"/>
      <c r="G26" s="68"/>
      <c r="H26" s="68"/>
    </row>
    <row r="27" customFormat="false" ht="15" hidden="false" customHeight="true" outlineLevel="0" collapsed="false">
      <c r="A27" s="62" t="s">
        <v>76</v>
      </c>
      <c r="B27" s="62"/>
      <c r="C27" s="62"/>
      <c r="D27" s="62"/>
      <c r="E27" s="62"/>
      <c r="F27" s="68"/>
      <c r="G27" s="68"/>
      <c r="H27" s="68"/>
    </row>
    <row r="28" customFormat="false" ht="13.8" hidden="false" customHeight="false" outlineLevel="0" collapsed="false">
      <c r="A28" s="47"/>
      <c r="B28" s="47"/>
      <c r="C28" s="48"/>
      <c r="D28" s="48"/>
      <c r="E28" s="49"/>
      <c r="F28" s="68"/>
      <c r="G28" s="68"/>
      <c r="H28" s="68"/>
    </row>
    <row r="29" customFormat="false" ht="28.5" hidden="false" customHeight="true" outlineLevel="0" collapsed="false">
      <c r="A29" s="97" t="s">
        <v>77</v>
      </c>
      <c r="B29" s="97"/>
      <c r="C29" s="97"/>
      <c r="D29" s="97"/>
      <c r="E29" s="56" t="s">
        <v>232</v>
      </c>
      <c r="F29" s="56" t="s">
        <v>233</v>
      </c>
      <c r="G29" s="56" t="s">
        <v>235</v>
      </c>
      <c r="H29" s="56" t="s">
        <v>237</v>
      </c>
    </row>
    <row r="30" customFormat="false" ht="15" hidden="false" customHeight="true" outlineLevel="0" collapsed="false">
      <c r="A30" s="56" t="s">
        <v>78</v>
      </c>
      <c r="B30" s="56" t="s">
        <v>79</v>
      </c>
      <c r="C30" s="56"/>
      <c r="D30" s="56"/>
      <c r="E30" s="63" t="s">
        <v>80</v>
      </c>
      <c r="F30" s="63" t="s">
        <v>80</v>
      </c>
      <c r="G30" s="63" t="str">
        <f aca="false">E30</f>
        <v>Valor (R$)</v>
      </c>
      <c r="H30" s="63" t="str">
        <f aca="false">G30</f>
        <v>Valor (R$)</v>
      </c>
    </row>
    <row r="31" customFormat="false" ht="15" hidden="false" customHeight="true" outlineLevel="0" collapsed="false">
      <c r="A31" s="51" t="s">
        <v>54</v>
      </c>
      <c r="B31" s="53" t="s">
        <v>81</v>
      </c>
      <c r="C31" s="53"/>
      <c r="D31" s="53"/>
      <c r="E31" s="61" t="n">
        <f aca="false">E23</f>
        <v>1309.15</v>
      </c>
      <c r="F31" s="61" t="n">
        <f aca="false">E23</f>
        <v>1309.15</v>
      </c>
      <c r="G31" s="61" t="n">
        <f aca="false">E23</f>
        <v>1309.15</v>
      </c>
      <c r="H31" s="61" t="n">
        <f aca="false">E23</f>
        <v>1309.15</v>
      </c>
    </row>
    <row r="32" customFormat="false" ht="15" hidden="false" customHeight="true" outlineLevel="0" collapsed="false">
      <c r="A32" s="51" t="s">
        <v>56</v>
      </c>
      <c r="B32" s="53" t="s">
        <v>82</v>
      </c>
      <c r="C32" s="53"/>
      <c r="D32" s="53"/>
      <c r="E32" s="60"/>
      <c r="F32" s="60"/>
      <c r="G32" s="60"/>
      <c r="H32" s="60"/>
    </row>
    <row r="33" customFormat="false" ht="15" hidden="false" customHeight="true" outlineLevel="0" collapsed="false">
      <c r="A33" s="51" t="s">
        <v>58</v>
      </c>
      <c r="B33" s="53" t="s">
        <v>83</v>
      </c>
      <c r="C33" s="53"/>
      <c r="D33" s="53"/>
      <c r="E33" s="60"/>
      <c r="F33" s="60" t="n">
        <f aca="false">1212*0.4</f>
        <v>484.8</v>
      </c>
      <c r="G33" s="60"/>
      <c r="H33" s="60" t="n">
        <f aca="false">1212*0.4</f>
        <v>484.8</v>
      </c>
    </row>
    <row r="34" customFormat="false" ht="15" hidden="false" customHeight="true" outlineLevel="0" collapsed="false">
      <c r="A34" s="51" t="s">
        <v>61</v>
      </c>
      <c r="B34" s="53" t="s">
        <v>84</v>
      </c>
      <c r="C34" s="53"/>
      <c r="D34" s="53"/>
      <c r="E34" s="64"/>
      <c r="F34" s="64"/>
      <c r="G34" s="64"/>
      <c r="H34" s="64"/>
    </row>
    <row r="35" customFormat="false" ht="15" hidden="false" customHeight="true" outlineLevel="0" collapsed="false">
      <c r="A35" s="51" t="s">
        <v>85</v>
      </c>
      <c r="B35" s="53" t="s">
        <v>86</v>
      </c>
      <c r="C35" s="53"/>
      <c r="D35" s="53"/>
      <c r="E35" s="64"/>
      <c r="F35" s="64"/>
      <c r="G35" s="64"/>
      <c r="H35" s="64"/>
    </row>
    <row r="36" customFormat="false" ht="15" hidden="false" customHeight="true" outlineLevel="0" collapsed="false">
      <c r="A36" s="51" t="s">
        <v>87</v>
      </c>
      <c r="B36" s="53" t="s">
        <v>88</v>
      </c>
      <c r="C36" s="53"/>
      <c r="D36" s="53"/>
      <c r="E36" s="64"/>
      <c r="F36" s="64"/>
      <c r="G36" s="64"/>
      <c r="H36" s="64"/>
    </row>
    <row r="37" customFormat="false" ht="15" hidden="false" customHeight="true" outlineLevel="0" collapsed="false">
      <c r="A37" s="51" t="s">
        <v>89</v>
      </c>
      <c r="B37" s="53" t="s">
        <v>90</v>
      </c>
      <c r="C37" s="53"/>
      <c r="D37" s="53"/>
      <c r="E37" s="64"/>
      <c r="F37" s="64"/>
      <c r="G37" s="64"/>
      <c r="H37" s="64"/>
    </row>
    <row r="38" customFormat="false" ht="15" hidden="false" customHeight="true" outlineLevel="0" collapsed="false">
      <c r="A38" s="65" t="s">
        <v>91</v>
      </c>
      <c r="B38" s="65"/>
      <c r="C38" s="65"/>
      <c r="D38" s="65"/>
      <c r="E38" s="66" t="n">
        <f aca="false">ROUND(SUM(E31:E37),2)</f>
        <v>1309.15</v>
      </c>
      <c r="F38" s="66" t="n">
        <f aca="false">ROUND(SUM(F31:F37),2)</f>
        <v>1793.95</v>
      </c>
      <c r="G38" s="66" t="n">
        <f aca="false">ROUND(SUM(G31:G37),2)</f>
        <v>1309.15</v>
      </c>
      <c r="H38" s="66" t="n">
        <f aca="false">ROUND(SUM(H31:H37),2)</f>
        <v>1793.95</v>
      </c>
    </row>
    <row r="39" customFormat="false" ht="15" hidden="false" customHeight="true" outlineLevel="0" collapsed="false">
      <c r="A39" s="67" t="s">
        <v>92</v>
      </c>
      <c r="B39" s="67"/>
      <c r="C39" s="67"/>
      <c r="D39" s="67"/>
      <c r="E39" s="67"/>
      <c r="F39" s="67"/>
      <c r="G39" s="67"/>
      <c r="H39" s="67"/>
    </row>
    <row r="40" customFormat="false" ht="13.8" hidden="false" customHeight="false" outlineLevel="0" collapsed="false">
      <c r="A40" s="47"/>
      <c r="B40" s="47"/>
      <c r="C40" s="48"/>
      <c r="D40" s="48"/>
      <c r="E40" s="49"/>
      <c r="F40" s="49"/>
      <c r="G40" s="49"/>
      <c r="H40" s="49"/>
    </row>
    <row r="41" customFormat="false" ht="15" hidden="false" customHeight="true" outlineLevel="0" collapsed="false">
      <c r="A41" s="62" t="s">
        <v>93</v>
      </c>
      <c r="B41" s="62"/>
      <c r="C41" s="62"/>
      <c r="D41" s="62"/>
      <c r="E41" s="62"/>
      <c r="F41" s="78"/>
      <c r="G41" s="78"/>
      <c r="H41" s="78"/>
    </row>
    <row r="42" customFormat="false" ht="13.8" hidden="false" customHeight="false" outlineLevel="0" collapsed="false">
      <c r="A42" s="68"/>
      <c r="B42" s="68"/>
      <c r="C42" s="68"/>
      <c r="D42" s="68"/>
      <c r="E42" s="69"/>
      <c r="F42" s="69"/>
      <c r="G42" s="69"/>
      <c r="H42" s="69"/>
    </row>
    <row r="43" customFormat="false" ht="28.5" hidden="false" customHeight="true" outlineLevel="0" collapsed="false">
      <c r="A43" s="97" t="s">
        <v>94</v>
      </c>
      <c r="B43" s="97"/>
      <c r="C43" s="97"/>
      <c r="D43" s="97"/>
      <c r="E43" s="56" t="s">
        <v>232</v>
      </c>
      <c r="F43" s="56" t="s">
        <v>233</v>
      </c>
      <c r="G43" s="56" t="s">
        <v>235</v>
      </c>
      <c r="H43" s="56" t="s">
        <v>237</v>
      </c>
    </row>
    <row r="44" customFormat="false" ht="15" hidden="false" customHeight="true" outlineLevel="0" collapsed="false">
      <c r="A44" s="56" t="s">
        <v>95</v>
      </c>
      <c r="B44" s="56" t="s">
        <v>79</v>
      </c>
      <c r="C44" s="56"/>
      <c r="D44" s="57" t="s">
        <v>96</v>
      </c>
      <c r="E44" s="63" t="s">
        <v>80</v>
      </c>
      <c r="F44" s="63" t="s">
        <v>80</v>
      </c>
      <c r="G44" s="63" t="str">
        <f aca="false">E44</f>
        <v>Valor (R$)</v>
      </c>
      <c r="H44" s="63" t="str">
        <f aca="false">G44</f>
        <v>Valor (R$)</v>
      </c>
    </row>
    <row r="45" customFormat="false" ht="15" hidden="false" customHeight="true" outlineLevel="0" collapsed="false">
      <c r="A45" s="51" t="s">
        <v>54</v>
      </c>
      <c r="B45" s="53" t="s">
        <v>97</v>
      </c>
      <c r="C45" s="53"/>
      <c r="D45" s="70" t="n">
        <f aca="false">1/12</f>
        <v>0.08333333333</v>
      </c>
      <c r="E45" s="60" t="n">
        <f aca="false">D45*E38</f>
        <v>109.0958333</v>
      </c>
      <c r="F45" s="60" t="n">
        <f aca="false">D45*F38</f>
        <v>149.4958333</v>
      </c>
      <c r="G45" s="60" t="n">
        <f aca="false">D45*G38</f>
        <v>109.0958333</v>
      </c>
      <c r="H45" s="60" t="n">
        <f aca="false">D45*H38</f>
        <v>149.4958333</v>
      </c>
    </row>
    <row r="46" customFormat="false" ht="15" hidden="false" customHeight="true" outlineLevel="0" collapsed="false">
      <c r="A46" s="51" t="s">
        <v>56</v>
      </c>
      <c r="B46" s="53" t="s">
        <v>98</v>
      </c>
      <c r="C46" s="53"/>
      <c r="D46" s="70" t="n">
        <v>0.121</v>
      </c>
      <c r="E46" s="60" t="n">
        <f aca="false">D46*E38</f>
        <v>158.40715</v>
      </c>
      <c r="F46" s="60" t="n">
        <f aca="false">D46*F38</f>
        <v>217.06795</v>
      </c>
      <c r="G46" s="60" t="n">
        <f aca="false">D46*G38</f>
        <v>158.40715</v>
      </c>
      <c r="H46" s="60" t="n">
        <f aca="false">D46*H38</f>
        <v>217.06795</v>
      </c>
    </row>
    <row r="47" customFormat="false" ht="15" hidden="false" customHeight="true" outlineLevel="0" collapsed="false">
      <c r="A47" s="71" t="s">
        <v>99</v>
      </c>
      <c r="B47" s="71"/>
      <c r="C47" s="71"/>
      <c r="D47" s="72" t="n">
        <f aca="false">SUM(D45:D46)</f>
        <v>0.20433333333</v>
      </c>
      <c r="E47" s="66" t="n">
        <f aca="false">SUM(E45:E46)</f>
        <v>267.5029833</v>
      </c>
      <c r="F47" s="66" t="n">
        <f aca="false">SUM(F45:F46)</f>
        <v>366.5637833</v>
      </c>
      <c r="G47" s="66" t="n">
        <f aca="false">SUM(G45:G46)</f>
        <v>267.5029833</v>
      </c>
      <c r="H47" s="66" t="n">
        <f aca="false">SUM(H45:H46)</f>
        <v>366.5637833</v>
      </c>
    </row>
    <row r="48" customFormat="false" ht="15" hidden="false" customHeight="true" outlineLevel="0" collapsed="false">
      <c r="A48" s="67" t="s">
        <v>100</v>
      </c>
      <c r="B48" s="67"/>
      <c r="C48" s="67"/>
      <c r="D48" s="67"/>
      <c r="E48" s="67"/>
      <c r="F48" s="67"/>
      <c r="G48" s="67"/>
      <c r="H48" s="67"/>
    </row>
    <row r="49" customFormat="false" ht="13.8" hidden="false" customHeight="false" outlineLevel="0" collapsed="false">
      <c r="A49" s="68"/>
      <c r="B49" s="68"/>
      <c r="C49" s="68"/>
      <c r="D49" s="68"/>
      <c r="E49" s="69"/>
      <c r="F49" s="69"/>
      <c r="G49" s="69"/>
      <c r="H49" s="69"/>
    </row>
    <row r="50" customFormat="false" ht="28.5" hidden="false" customHeight="true" outlineLevel="0" collapsed="false">
      <c r="A50" s="97" t="s">
        <v>101</v>
      </c>
      <c r="B50" s="97"/>
      <c r="C50" s="97"/>
      <c r="D50" s="97"/>
      <c r="E50" s="56" t="s">
        <v>232</v>
      </c>
      <c r="F50" s="56" t="s">
        <v>233</v>
      </c>
      <c r="G50" s="56" t="s">
        <v>235</v>
      </c>
      <c r="H50" s="56" t="s">
        <v>237</v>
      </c>
    </row>
    <row r="51" customFormat="false" ht="15" hidden="false" customHeight="true" outlineLevel="0" collapsed="false">
      <c r="A51" s="56" t="s">
        <v>102</v>
      </c>
      <c r="B51" s="56" t="s">
        <v>79</v>
      </c>
      <c r="C51" s="56"/>
      <c r="D51" s="57" t="s">
        <v>96</v>
      </c>
      <c r="E51" s="63" t="s">
        <v>80</v>
      </c>
      <c r="F51" s="63" t="s">
        <v>80</v>
      </c>
      <c r="G51" s="63" t="s">
        <v>80</v>
      </c>
      <c r="H51" s="63" t="s">
        <v>80</v>
      </c>
    </row>
    <row r="52" customFormat="false" ht="15" hidden="false" customHeight="true" outlineLevel="0" collapsed="false">
      <c r="A52" s="51" t="s">
        <v>103</v>
      </c>
      <c r="B52" s="53" t="s">
        <v>104</v>
      </c>
      <c r="C52" s="53"/>
      <c r="D52" s="70" t="n">
        <v>0.2</v>
      </c>
      <c r="E52" s="60" t="n">
        <f aca="false">(D52)*($E$38+$E$47)</f>
        <v>315.33059666</v>
      </c>
      <c r="F52" s="60" t="n">
        <f aca="false">(D52)*($F$38+$F$47)</f>
        <v>432.10275666</v>
      </c>
      <c r="G52" s="60" t="n">
        <f aca="false">D52*($G$38+$G$47)</f>
        <v>315.33059666</v>
      </c>
      <c r="H52" s="60" t="n">
        <f aca="false">D52*($H$38+$H$47)</f>
        <v>432.10275666</v>
      </c>
    </row>
    <row r="53" customFormat="false" ht="15" hidden="false" customHeight="true" outlineLevel="0" collapsed="false">
      <c r="A53" s="51"/>
      <c r="B53" s="53" t="s">
        <v>105</v>
      </c>
      <c r="C53" s="53"/>
      <c r="D53" s="70" t="n">
        <v>0.025</v>
      </c>
      <c r="E53" s="60" t="n">
        <f aca="false">(D53)*($E$38+$E$47)</f>
        <v>39.4163245825</v>
      </c>
      <c r="F53" s="60" t="n">
        <f aca="false">(D53)*($F$38+$F$47)</f>
        <v>54.0128445825</v>
      </c>
      <c r="G53" s="60" t="n">
        <f aca="false">D53*($G$38+$G$47)</f>
        <v>39.4163245825</v>
      </c>
      <c r="H53" s="60" t="n">
        <f aca="false">D53*($H$38+$H$47)</f>
        <v>54.0128445825</v>
      </c>
    </row>
    <row r="54" customFormat="false" ht="15" hidden="false" customHeight="true" outlineLevel="0" collapsed="false">
      <c r="A54" s="51"/>
      <c r="B54" s="53" t="s">
        <v>24</v>
      </c>
      <c r="C54" s="53"/>
      <c r="D54" s="70" t="n">
        <f aca="false">PROPOSTA!C12</f>
        <v>0.0212</v>
      </c>
      <c r="E54" s="60" t="n">
        <f aca="false">(D54)*($E$38+$E$47)</f>
        <v>33.42504324596</v>
      </c>
      <c r="F54" s="60" t="n">
        <f aca="false">(D54)*($F$38+$F$47)</f>
        <v>45.80289220596</v>
      </c>
      <c r="G54" s="60" t="n">
        <f aca="false">D54*($G$38+$G$47)</f>
        <v>33.42504324596</v>
      </c>
      <c r="H54" s="60" t="n">
        <f aca="false">D54*($H$38+$H$47)</f>
        <v>45.80289220596</v>
      </c>
    </row>
    <row r="55" customFormat="false" ht="15" hidden="false" customHeight="true" outlineLevel="0" collapsed="false">
      <c r="A55" s="51"/>
      <c r="B55" s="53" t="s">
        <v>106</v>
      </c>
      <c r="C55" s="53"/>
      <c r="D55" s="70" t="n">
        <v>0.015</v>
      </c>
      <c r="E55" s="60" t="n">
        <f aca="false">(D55)*($E$38+$E$47)</f>
        <v>23.6497947495</v>
      </c>
      <c r="F55" s="60" t="n">
        <f aca="false">(D55)*($F$38+$F$47)</f>
        <v>32.4077067495</v>
      </c>
      <c r="G55" s="60" t="n">
        <f aca="false">D55*($G$38+$G$47)</f>
        <v>23.6497947495</v>
      </c>
      <c r="H55" s="60" t="n">
        <f aca="false">D55*($H$38+$H$47)</f>
        <v>32.4077067495</v>
      </c>
    </row>
    <row r="56" customFormat="false" ht="15" hidden="false" customHeight="true" outlineLevel="0" collapsed="false">
      <c r="A56" s="51"/>
      <c r="B56" s="53" t="s">
        <v>107</v>
      </c>
      <c r="C56" s="53"/>
      <c r="D56" s="70" t="n">
        <v>0.01</v>
      </c>
      <c r="E56" s="60" t="n">
        <f aca="false">(D56)*($E$38+$E$47)</f>
        <v>15.766529833</v>
      </c>
      <c r="F56" s="60" t="n">
        <f aca="false">(D56)*($F$38+$F$47)</f>
        <v>21.605137833</v>
      </c>
      <c r="G56" s="60" t="n">
        <f aca="false">D56*($G$38+$G$47)</f>
        <v>15.766529833</v>
      </c>
      <c r="H56" s="60" t="n">
        <f aca="false">D56*($H$38+$H$47)</f>
        <v>21.605137833</v>
      </c>
    </row>
    <row r="57" customFormat="false" ht="15" hidden="false" customHeight="true" outlineLevel="0" collapsed="false">
      <c r="A57" s="51"/>
      <c r="B57" s="53" t="s">
        <v>108</v>
      </c>
      <c r="C57" s="53"/>
      <c r="D57" s="70" t="n">
        <v>0.006</v>
      </c>
      <c r="E57" s="60" t="n">
        <f aca="false">(D57)*($E$38+$E$47)</f>
        <v>9.4599178998</v>
      </c>
      <c r="F57" s="60" t="n">
        <f aca="false">(D57)*($F$38+$F$47)</f>
        <v>12.9630826998</v>
      </c>
      <c r="G57" s="60" t="n">
        <f aca="false">D57*($G$38+$G$47)</f>
        <v>9.4599178998</v>
      </c>
      <c r="H57" s="60" t="n">
        <f aca="false">D57*($H$38+$H$47)</f>
        <v>12.9630826998</v>
      </c>
    </row>
    <row r="58" customFormat="false" ht="15" hidden="false" customHeight="true" outlineLevel="0" collapsed="false">
      <c r="A58" s="51"/>
      <c r="B58" s="53" t="s">
        <v>109</v>
      </c>
      <c r="C58" s="53"/>
      <c r="D58" s="70" t="n">
        <v>0.002</v>
      </c>
      <c r="E58" s="60" t="n">
        <f aca="false">(D58)*($E$38+$E$47)</f>
        <v>3.1533059666</v>
      </c>
      <c r="F58" s="60" t="n">
        <f aca="false">(D58)*($F$38+$F$47)</f>
        <v>4.3210275666</v>
      </c>
      <c r="G58" s="60" t="n">
        <f aca="false">D58*($G$38+$G$47)</f>
        <v>3.1533059666</v>
      </c>
      <c r="H58" s="60" t="n">
        <f aca="false">D58*($H$38+$H$47)</f>
        <v>4.3210275666</v>
      </c>
    </row>
    <row r="59" customFormat="false" ht="15" hidden="false" customHeight="true" outlineLevel="0" collapsed="false">
      <c r="A59" s="51" t="s">
        <v>110</v>
      </c>
      <c r="B59" s="53" t="s">
        <v>110</v>
      </c>
      <c r="C59" s="53"/>
      <c r="D59" s="70" t="n">
        <v>0.08</v>
      </c>
      <c r="E59" s="60" t="n">
        <f aca="false">D59*(E38+E47)</f>
        <v>126.1322387</v>
      </c>
      <c r="F59" s="60" t="n">
        <f aca="false">(D59)*($F$38+$F$47)</f>
        <v>172.841102664</v>
      </c>
      <c r="G59" s="60" t="n">
        <f aca="false">D59*($G$38+$G$47)</f>
        <v>126.132238664</v>
      </c>
      <c r="H59" s="60" t="n">
        <f aca="false">D59*($H$38+$H$47)</f>
        <v>172.841102664</v>
      </c>
    </row>
    <row r="60" customFormat="false" ht="15" hidden="false" customHeight="true" outlineLevel="0" collapsed="false">
      <c r="A60" s="71" t="s">
        <v>111</v>
      </c>
      <c r="B60" s="71"/>
      <c r="C60" s="71"/>
      <c r="D60" s="72" t="n">
        <f aca="false">SUM(D52:D59)</f>
        <v>0.3592</v>
      </c>
      <c r="E60" s="66" t="n">
        <f aca="false">SUM(E52:E59)</f>
        <v>566.33375163736</v>
      </c>
      <c r="F60" s="66" t="n">
        <f aca="false">SUM(F52:F59)</f>
        <v>776.05655096136</v>
      </c>
      <c r="G60" s="66" t="n">
        <f aca="false">SUM(G52:G59)</f>
        <v>566.33375160136</v>
      </c>
      <c r="H60" s="66" t="n">
        <f aca="false">SUM(H52:H59)</f>
        <v>776.05655096136</v>
      </c>
    </row>
    <row r="61" customFormat="false" ht="15" hidden="false" customHeight="true" outlineLevel="0" collapsed="false">
      <c r="A61" s="67" t="s">
        <v>112</v>
      </c>
      <c r="B61" s="67"/>
      <c r="C61" s="67"/>
      <c r="D61" s="67"/>
      <c r="E61" s="67"/>
      <c r="F61" s="67"/>
      <c r="G61" s="67"/>
      <c r="H61" s="67"/>
    </row>
    <row r="62" customFormat="false" ht="13.8" hidden="false" customHeight="false" outlineLevel="0" collapsed="false">
      <c r="A62" s="68"/>
      <c r="B62" s="68"/>
      <c r="C62" s="68"/>
      <c r="D62" s="68"/>
      <c r="E62" s="69"/>
      <c r="F62" s="69"/>
      <c r="G62" s="69"/>
      <c r="H62" s="69"/>
    </row>
    <row r="63" customFormat="false" ht="28.5" hidden="false" customHeight="true" outlineLevel="0" collapsed="false">
      <c r="A63" s="97" t="s">
        <v>113</v>
      </c>
      <c r="B63" s="97"/>
      <c r="C63" s="97"/>
      <c r="D63" s="97"/>
      <c r="E63" s="56" t="s">
        <v>232</v>
      </c>
      <c r="F63" s="56" t="s">
        <v>233</v>
      </c>
      <c r="G63" s="56" t="s">
        <v>235</v>
      </c>
      <c r="H63" s="56" t="s">
        <v>237</v>
      </c>
    </row>
    <row r="64" customFormat="false" ht="15" hidden="false" customHeight="true" outlineLevel="0" collapsed="false">
      <c r="A64" s="56" t="s">
        <v>114</v>
      </c>
      <c r="B64" s="56" t="s">
        <v>79</v>
      </c>
      <c r="C64" s="56"/>
      <c r="D64" s="56"/>
      <c r="E64" s="63" t="s">
        <v>80</v>
      </c>
      <c r="F64" s="63" t="s">
        <v>80</v>
      </c>
      <c r="G64" s="63" t="s">
        <v>80</v>
      </c>
      <c r="H64" s="63" t="s">
        <v>80</v>
      </c>
    </row>
    <row r="65" customFormat="false" ht="28.5" hidden="false" customHeight="true" outlineLevel="0" collapsed="false">
      <c r="A65" s="51" t="s">
        <v>54</v>
      </c>
      <c r="B65" s="53" t="s">
        <v>115</v>
      </c>
      <c r="C65" s="53"/>
      <c r="D65" s="76" t="n">
        <f aca="false">2*21*3.9</f>
        <v>163.8</v>
      </c>
      <c r="E65" s="60" t="n">
        <f aca="false">IF(ROUND((D65)-(E31*0.06),2)&lt;0,0,ROUND((D65)-(E31*0.06),2))</f>
        <v>85.25</v>
      </c>
      <c r="F65" s="60" t="n">
        <f aca="false">IF(ROUND((D65)-(F31*0.06),2)&lt;0,0,ROUND((D65)-(F31*0.06),2))</f>
        <v>85.25</v>
      </c>
      <c r="G65" s="60" t="n">
        <f aca="false">IF(ROUND((D65)-(G31*0.06),2)&lt;0,0,ROUND((D65)-(G31*0.06),2))</f>
        <v>85.25</v>
      </c>
      <c r="H65" s="60" t="n">
        <f aca="false">IF(ROUND((D65)-(H31*0.06),2)&lt;0,0,ROUND((D65)-(H31*0.06),2))</f>
        <v>85.25</v>
      </c>
    </row>
    <row r="66" customFormat="false" ht="28.5" hidden="false" customHeight="true" outlineLevel="0" collapsed="false">
      <c r="A66" s="51" t="s">
        <v>56</v>
      </c>
      <c r="B66" s="53" t="s">
        <v>116</v>
      </c>
      <c r="C66" s="53"/>
      <c r="D66" s="76" t="n">
        <v>24.54</v>
      </c>
      <c r="E66" s="60" t="n">
        <f aca="false">21*D66*0.8</f>
        <v>412.272</v>
      </c>
      <c r="F66" s="60" t="n">
        <f aca="false">21*D66*0.8</f>
        <v>412.272</v>
      </c>
      <c r="G66" s="60" t="n">
        <f aca="false">21*D66*0.8</f>
        <v>412.272</v>
      </c>
      <c r="H66" s="60" t="n">
        <f aca="false">21*D66*0.8</f>
        <v>412.272</v>
      </c>
    </row>
    <row r="67" customFormat="false" ht="15" hidden="false" customHeight="true" outlineLevel="0" collapsed="false">
      <c r="A67" s="51" t="s">
        <v>58</v>
      </c>
      <c r="B67" s="53" t="s">
        <v>117</v>
      </c>
      <c r="C67" s="53"/>
      <c r="D67" s="53"/>
      <c r="E67" s="60" t="n">
        <v>41</v>
      </c>
      <c r="F67" s="60" t="n">
        <f aca="false">E67</f>
        <v>41</v>
      </c>
      <c r="G67" s="60" t="n">
        <f aca="false">E67</f>
        <v>41</v>
      </c>
      <c r="H67" s="60" t="n">
        <f aca="false">E67</f>
        <v>41</v>
      </c>
    </row>
    <row r="68" customFormat="false" ht="15" hidden="false" customHeight="true" outlineLevel="0" collapsed="false">
      <c r="A68" s="51" t="s">
        <v>61</v>
      </c>
      <c r="B68" s="53" t="s">
        <v>118</v>
      </c>
      <c r="C68" s="53"/>
      <c r="D68" s="53"/>
      <c r="E68" s="55" t="n">
        <v>3.53</v>
      </c>
      <c r="F68" s="55" t="n">
        <f aca="false">E68</f>
        <v>3.53</v>
      </c>
      <c r="G68" s="55" t="n">
        <f aca="false">E68</f>
        <v>3.53</v>
      </c>
      <c r="H68" s="55" t="n">
        <f aca="false">G68</f>
        <v>3.53</v>
      </c>
    </row>
    <row r="69" customFormat="false" ht="15" hidden="false" customHeight="true" outlineLevel="0" collapsed="false">
      <c r="A69" s="51" t="s">
        <v>85</v>
      </c>
      <c r="B69" s="53" t="s">
        <v>90</v>
      </c>
      <c r="C69" s="53"/>
      <c r="D69" s="53"/>
      <c r="E69" s="60"/>
      <c r="F69" s="60"/>
      <c r="G69" s="60"/>
      <c r="H69" s="60"/>
    </row>
    <row r="70" customFormat="false" ht="15" hidden="false" customHeight="true" outlineLevel="0" collapsed="false">
      <c r="A70" s="65" t="s">
        <v>119</v>
      </c>
      <c r="B70" s="65"/>
      <c r="C70" s="65"/>
      <c r="D70" s="65"/>
      <c r="E70" s="66" t="n">
        <f aca="false">SUM(E65:E69)</f>
        <v>542.052</v>
      </c>
      <c r="F70" s="66" t="n">
        <f aca="false">SUM(F65:F69)</f>
        <v>542.052</v>
      </c>
      <c r="G70" s="66" t="n">
        <f aca="false">SUM(G65:G69)</f>
        <v>542.052</v>
      </c>
      <c r="H70" s="66" t="n">
        <f aca="false">SUM(H65:H69)</f>
        <v>542.052</v>
      </c>
    </row>
    <row r="71" customFormat="false" ht="13.8" hidden="false" customHeight="false" outlineLevel="0" collapsed="false">
      <c r="A71" s="47"/>
      <c r="B71" s="48"/>
      <c r="C71" s="77"/>
      <c r="D71" s="48"/>
      <c r="E71" s="49"/>
      <c r="F71" s="49"/>
      <c r="G71" s="49"/>
      <c r="H71" s="49"/>
    </row>
    <row r="72" customFormat="false" ht="15" hidden="false" customHeight="true" outlineLevel="0" collapsed="false">
      <c r="A72" s="46" t="s">
        <v>120</v>
      </c>
      <c r="B72" s="46"/>
      <c r="C72" s="46"/>
      <c r="D72" s="46"/>
      <c r="E72" s="46"/>
      <c r="F72" s="68"/>
      <c r="G72" s="68"/>
      <c r="H72" s="68"/>
    </row>
    <row r="73" customFormat="false" ht="13.8" hidden="false" customHeight="false" outlineLevel="0" collapsed="false">
      <c r="A73" s="47"/>
      <c r="B73" s="48"/>
      <c r="C73" s="77"/>
      <c r="D73" s="48"/>
      <c r="E73" s="49"/>
      <c r="F73" s="49"/>
      <c r="G73" s="49"/>
      <c r="H73" s="49"/>
    </row>
    <row r="74" customFormat="false" ht="28.5" hidden="false" customHeight="true" outlineLevel="0" collapsed="false">
      <c r="A74" s="97" t="s">
        <v>121</v>
      </c>
      <c r="B74" s="97"/>
      <c r="C74" s="97"/>
      <c r="D74" s="97"/>
      <c r="E74" s="56" t="s">
        <v>232</v>
      </c>
      <c r="F74" s="56" t="s">
        <v>233</v>
      </c>
      <c r="G74" s="56" t="s">
        <v>235</v>
      </c>
      <c r="H74" s="56" t="s">
        <v>237</v>
      </c>
    </row>
    <row r="75" customFormat="false" ht="15" hidden="false" customHeight="true" outlineLevel="0" collapsed="false">
      <c r="A75" s="56" t="n">
        <v>2</v>
      </c>
      <c r="B75" s="56" t="s">
        <v>79</v>
      </c>
      <c r="C75" s="56"/>
      <c r="D75" s="56"/>
      <c r="E75" s="63" t="s">
        <v>80</v>
      </c>
      <c r="F75" s="63" t="s">
        <v>80</v>
      </c>
      <c r="G75" s="63" t="s">
        <v>80</v>
      </c>
      <c r="H75" s="63" t="s">
        <v>80</v>
      </c>
    </row>
    <row r="76" customFormat="false" ht="15" hidden="false" customHeight="true" outlineLevel="0" collapsed="false">
      <c r="A76" s="51" t="s">
        <v>95</v>
      </c>
      <c r="B76" s="53" t="s">
        <v>122</v>
      </c>
      <c r="C76" s="53"/>
      <c r="D76" s="53"/>
      <c r="E76" s="60" t="n">
        <f aca="false">E47</f>
        <v>267.5029833</v>
      </c>
      <c r="F76" s="60" t="n">
        <f aca="false">F47</f>
        <v>366.5637833</v>
      </c>
      <c r="G76" s="60" t="n">
        <f aca="false">G47</f>
        <v>267.5029833</v>
      </c>
      <c r="H76" s="60" t="n">
        <f aca="false">H47</f>
        <v>366.5637833</v>
      </c>
    </row>
    <row r="77" customFormat="false" ht="15" hidden="false" customHeight="true" outlineLevel="0" collapsed="false">
      <c r="A77" s="51" t="s">
        <v>102</v>
      </c>
      <c r="B77" s="53" t="s">
        <v>123</v>
      </c>
      <c r="C77" s="53"/>
      <c r="D77" s="53"/>
      <c r="E77" s="60" t="n">
        <f aca="false">E60</f>
        <v>566.33375163736</v>
      </c>
      <c r="F77" s="60" t="n">
        <f aca="false">F60</f>
        <v>776.05655096136</v>
      </c>
      <c r="G77" s="60" t="n">
        <f aca="false">G60</f>
        <v>566.33375160136</v>
      </c>
      <c r="H77" s="60" t="n">
        <f aca="false">H60</f>
        <v>776.05655096136</v>
      </c>
    </row>
    <row r="78" customFormat="false" ht="15" hidden="false" customHeight="true" outlineLevel="0" collapsed="false">
      <c r="A78" s="51" t="s">
        <v>114</v>
      </c>
      <c r="B78" s="53" t="s">
        <v>124</v>
      </c>
      <c r="C78" s="53"/>
      <c r="D78" s="53"/>
      <c r="E78" s="60" t="n">
        <f aca="false">E70</f>
        <v>542.052</v>
      </c>
      <c r="F78" s="60" t="n">
        <f aca="false">F70</f>
        <v>542.052</v>
      </c>
      <c r="G78" s="60" t="n">
        <f aca="false">G70</f>
        <v>542.052</v>
      </c>
      <c r="H78" s="60" t="n">
        <f aca="false">H70</f>
        <v>542.052</v>
      </c>
    </row>
    <row r="79" customFormat="false" ht="15" hidden="false" customHeight="true" outlineLevel="0" collapsed="false">
      <c r="A79" s="65" t="s">
        <v>125</v>
      </c>
      <c r="B79" s="65"/>
      <c r="C79" s="65"/>
      <c r="D79" s="65"/>
      <c r="E79" s="66" t="n">
        <f aca="false">SUM(E76:E78)</f>
        <v>1375.88873493736</v>
      </c>
      <c r="F79" s="66" t="n">
        <f aca="false">SUM(F76:F78)</f>
        <v>1684.67233426136</v>
      </c>
      <c r="G79" s="66" t="n">
        <f aca="false">SUM(G76:G78)</f>
        <v>1375.88873490136</v>
      </c>
      <c r="H79" s="66" t="n">
        <f aca="false">SUM(H76:H78)</f>
        <v>1684.67233426136</v>
      </c>
    </row>
    <row r="80" customFormat="false" ht="13.8" hidden="false" customHeight="false" outlineLevel="0" collapsed="false">
      <c r="A80" s="47"/>
      <c r="B80" s="48"/>
      <c r="C80" s="77"/>
      <c r="D80" s="48"/>
      <c r="E80" s="49"/>
      <c r="F80" s="49"/>
      <c r="G80" s="49"/>
      <c r="H80" s="49"/>
    </row>
    <row r="81" customFormat="false" ht="15" hidden="false" customHeight="true" outlineLevel="0" collapsed="false">
      <c r="A81" s="62" t="s">
        <v>126</v>
      </c>
      <c r="B81" s="62"/>
      <c r="C81" s="62"/>
      <c r="D81" s="62"/>
      <c r="E81" s="62"/>
      <c r="F81" s="78"/>
      <c r="G81" s="78"/>
      <c r="H81" s="78"/>
    </row>
    <row r="82" customFormat="false" ht="13.8" hidden="false" customHeight="false" outlineLevel="0" collapsed="false">
      <c r="A82" s="78"/>
      <c r="B82" s="48"/>
      <c r="C82" s="77"/>
      <c r="D82" s="48"/>
      <c r="E82" s="49"/>
      <c r="F82" s="49"/>
      <c r="G82" s="49"/>
      <c r="H82" s="49"/>
    </row>
    <row r="83" customFormat="false" ht="28.5" hidden="false" customHeight="true" outlineLevel="0" collapsed="false">
      <c r="A83" s="97" t="s">
        <v>127</v>
      </c>
      <c r="B83" s="97"/>
      <c r="C83" s="97"/>
      <c r="D83" s="97"/>
      <c r="E83" s="56" t="s">
        <v>232</v>
      </c>
      <c r="F83" s="56" t="s">
        <v>233</v>
      </c>
      <c r="G83" s="56" t="s">
        <v>235</v>
      </c>
      <c r="H83" s="56" t="s">
        <v>237</v>
      </c>
    </row>
    <row r="84" customFormat="false" ht="15" hidden="false" customHeight="true" outlineLevel="0" collapsed="false">
      <c r="A84" s="56" t="n">
        <v>3</v>
      </c>
      <c r="B84" s="56" t="s">
        <v>79</v>
      </c>
      <c r="C84" s="56"/>
      <c r="D84" s="56" t="s">
        <v>128</v>
      </c>
      <c r="E84" s="63" t="s">
        <v>80</v>
      </c>
      <c r="F84" s="63" t="s">
        <v>80</v>
      </c>
      <c r="G84" s="63" t="s">
        <v>80</v>
      </c>
      <c r="H84" s="63" t="s">
        <v>80</v>
      </c>
    </row>
    <row r="85" customFormat="false" ht="15" hidden="false" customHeight="true" outlineLevel="0" collapsed="false">
      <c r="A85" s="51" t="s">
        <v>54</v>
      </c>
      <c r="B85" s="53" t="s">
        <v>129</v>
      </c>
      <c r="C85" s="53"/>
      <c r="D85" s="70" t="n">
        <f aca="false">0.42%/3</f>
        <v>0.0014</v>
      </c>
      <c r="E85" s="60" t="n">
        <f aca="false">$D$85*(E38)</f>
        <v>1.83281</v>
      </c>
      <c r="F85" s="60" t="n">
        <f aca="false">$D$85*(F38)</f>
        <v>2.51153</v>
      </c>
      <c r="G85" s="60" t="n">
        <f aca="false">$D$85*(G38)</f>
        <v>1.83281</v>
      </c>
      <c r="H85" s="60" t="n">
        <f aca="false">$D$85*(H38)</f>
        <v>2.51153</v>
      </c>
    </row>
    <row r="86" customFormat="false" ht="15" hidden="false" customHeight="true" outlineLevel="0" collapsed="false">
      <c r="A86" s="51" t="s">
        <v>56</v>
      </c>
      <c r="B86" s="53" t="s">
        <v>130</v>
      </c>
      <c r="C86" s="53"/>
      <c r="D86" s="70" t="n">
        <f aca="false">D85*0.08</f>
        <v>0.000112</v>
      </c>
      <c r="E86" s="60" t="n">
        <f aca="false">$D$86*(E38)</f>
        <v>0.1466248</v>
      </c>
      <c r="F86" s="60" t="n">
        <f aca="false">$D$86*(F38)</f>
        <v>0.2009224</v>
      </c>
      <c r="G86" s="60" t="n">
        <f aca="false">$D$86*(G38)</f>
        <v>0.1466248</v>
      </c>
      <c r="H86" s="60" t="n">
        <f aca="false">$D$86*(H38)</f>
        <v>0.2009224</v>
      </c>
    </row>
    <row r="87" customFormat="false" ht="28.5" hidden="false" customHeight="true" outlineLevel="0" collapsed="false">
      <c r="A87" s="51" t="s">
        <v>58</v>
      </c>
      <c r="B87" s="53" t="s">
        <v>131</v>
      </c>
      <c r="C87" s="53"/>
      <c r="D87" s="70" t="n">
        <v>0.0347</v>
      </c>
      <c r="E87" s="60" t="n">
        <f aca="false">$D$87*(E38)</f>
        <v>45.427505</v>
      </c>
      <c r="F87" s="60" t="n">
        <f aca="false">$D$87*(F38)</f>
        <v>62.250065</v>
      </c>
      <c r="G87" s="60" t="n">
        <f aca="false">$D$87*(G38)</f>
        <v>45.427505</v>
      </c>
      <c r="H87" s="60" t="n">
        <f aca="false">$D$87*(H38)</f>
        <v>62.250065</v>
      </c>
    </row>
    <row r="88" customFormat="false" ht="15" hidden="false" customHeight="true" outlineLevel="0" collapsed="false">
      <c r="A88" s="51" t="s">
        <v>61</v>
      </c>
      <c r="B88" s="53" t="s">
        <v>132</v>
      </c>
      <c r="C88" s="53"/>
      <c r="D88" s="70" t="n">
        <f aca="false">7/30/12/3</f>
        <v>0.006481481481</v>
      </c>
      <c r="E88" s="60" t="n">
        <f aca="false">$D$88*(E38)</f>
        <v>8.48523148085115</v>
      </c>
      <c r="F88" s="60" t="n">
        <f aca="false">$D$88*(F38)</f>
        <v>11.62745370284</v>
      </c>
      <c r="G88" s="60" t="n">
        <f aca="false">$D$88*(G38)</f>
        <v>8.48523148085115</v>
      </c>
      <c r="H88" s="60" t="n">
        <f aca="false">$D$88*(H38)</f>
        <v>11.62745370284</v>
      </c>
    </row>
    <row r="89" customFormat="false" ht="28.5" hidden="false" customHeight="true" outlineLevel="0" collapsed="false">
      <c r="A89" s="51" t="s">
        <v>85</v>
      </c>
      <c r="B89" s="53" t="s">
        <v>133</v>
      </c>
      <c r="C89" s="53"/>
      <c r="D89" s="70" t="n">
        <f aca="false">D88*D60</f>
        <v>0.0023281481479752</v>
      </c>
      <c r="E89" s="60" t="n">
        <f aca="false">$D$89*(E38)</f>
        <v>3.04789514792173</v>
      </c>
      <c r="F89" s="60" t="n">
        <f aca="false">$D$89*(F38)</f>
        <v>4.17658137006011</v>
      </c>
      <c r="G89" s="60" t="n">
        <f aca="false">$D$89*(G38)</f>
        <v>3.04789514792173</v>
      </c>
      <c r="H89" s="60" t="n">
        <f aca="false">$D$89*(H38)</f>
        <v>4.17658137006011</v>
      </c>
    </row>
    <row r="90" customFormat="false" ht="15" hidden="false" customHeight="true" outlineLevel="0" collapsed="false">
      <c r="A90" s="51" t="s">
        <v>87</v>
      </c>
      <c r="B90" s="53" t="s">
        <v>134</v>
      </c>
      <c r="C90" s="53"/>
      <c r="D90" s="79" t="n">
        <f aca="false">0.062%/3</f>
        <v>0.0002066666667</v>
      </c>
      <c r="E90" s="60" t="n">
        <f aca="false">$D$90*E38</f>
        <v>0.270557666710305</v>
      </c>
      <c r="F90" s="60" t="n">
        <f aca="false">$D$90*F38</f>
        <v>0.370749666726465</v>
      </c>
      <c r="G90" s="60" t="n">
        <f aca="false">$D$90*G38</f>
        <v>0.270557666710305</v>
      </c>
      <c r="H90" s="60" t="n">
        <f aca="false">$D$90*H38</f>
        <v>0.370749666726465</v>
      </c>
    </row>
    <row r="91" customFormat="false" ht="15" hidden="false" customHeight="true" outlineLevel="0" collapsed="false">
      <c r="A91" s="65" t="s">
        <v>135</v>
      </c>
      <c r="B91" s="65"/>
      <c r="C91" s="65"/>
      <c r="D91" s="65"/>
      <c r="E91" s="66" t="n">
        <f aca="false">SUM(E85:E90)</f>
        <v>59.2106240954832</v>
      </c>
      <c r="F91" s="66" t="n">
        <f aca="false">SUM(F85:F90)</f>
        <v>81.1373021396265</v>
      </c>
      <c r="G91" s="66" t="n">
        <f aca="false">SUM(G85:G90)</f>
        <v>59.2106240954832</v>
      </c>
      <c r="H91" s="66" t="n">
        <f aca="false">SUM(H85:H90)</f>
        <v>81.1373021396265</v>
      </c>
    </row>
    <row r="92" customFormat="false" ht="15" hidden="false" customHeight="true" outlineLevel="0" collapsed="false">
      <c r="A92" s="67" t="s">
        <v>136</v>
      </c>
      <c r="B92" s="67"/>
      <c r="C92" s="67"/>
      <c r="D92" s="67"/>
      <c r="E92" s="67"/>
      <c r="F92" s="67"/>
      <c r="G92" s="67"/>
      <c r="H92" s="67"/>
    </row>
    <row r="93" customFormat="false" ht="13.8" hidden="false" customHeight="false" outlineLevel="0" collapsed="false">
      <c r="A93" s="80"/>
      <c r="B93" s="48"/>
      <c r="C93" s="77"/>
      <c r="D93" s="48"/>
      <c r="E93" s="49"/>
      <c r="F93" s="49"/>
      <c r="G93" s="49"/>
      <c r="H93" s="49"/>
    </row>
    <row r="94" customFormat="false" ht="15" hidden="false" customHeight="true" outlineLevel="0" collapsed="false">
      <c r="A94" s="62" t="s">
        <v>137</v>
      </c>
      <c r="B94" s="62"/>
      <c r="C94" s="62"/>
      <c r="D94" s="62"/>
      <c r="E94" s="62"/>
      <c r="F94" s="78"/>
      <c r="G94" s="78"/>
      <c r="H94" s="78"/>
    </row>
    <row r="95" customFormat="false" ht="13.8" hidden="false" customHeight="false" outlineLevel="0" collapsed="false">
      <c r="A95" s="81"/>
      <c r="B95" s="48"/>
      <c r="C95" s="77"/>
      <c r="D95" s="48"/>
      <c r="E95" s="49"/>
      <c r="F95" s="49"/>
      <c r="G95" s="49"/>
      <c r="H95" s="49"/>
    </row>
    <row r="96" customFormat="false" ht="28.5" hidden="false" customHeight="true" outlineLevel="0" collapsed="false">
      <c r="A96" s="97" t="s">
        <v>138</v>
      </c>
      <c r="B96" s="97"/>
      <c r="C96" s="97"/>
      <c r="D96" s="97"/>
      <c r="E96" s="56" t="s">
        <v>232</v>
      </c>
      <c r="F96" s="56" t="s">
        <v>233</v>
      </c>
      <c r="G96" s="56" t="s">
        <v>235</v>
      </c>
      <c r="H96" s="56" t="s">
        <v>237</v>
      </c>
    </row>
    <row r="97" customFormat="false" ht="42" hidden="false" customHeight="true" outlineLevel="0" collapsed="false">
      <c r="A97" s="56" t="s">
        <v>139</v>
      </c>
      <c r="B97" s="73" t="s">
        <v>79</v>
      </c>
      <c r="C97" s="73"/>
      <c r="D97" s="56" t="s">
        <v>128</v>
      </c>
      <c r="E97" s="63" t="s">
        <v>140</v>
      </c>
      <c r="F97" s="63" t="s">
        <v>140</v>
      </c>
      <c r="G97" s="63" t="s">
        <v>140</v>
      </c>
      <c r="H97" s="63" t="s">
        <v>140</v>
      </c>
    </row>
    <row r="98" customFormat="false" ht="28.5" hidden="false" customHeight="true" outlineLevel="0" collapsed="false">
      <c r="A98" s="51" t="s">
        <v>54</v>
      </c>
      <c r="B98" s="53" t="s">
        <v>141</v>
      </c>
      <c r="C98" s="53"/>
      <c r="D98" s="82" t="n">
        <v>0.008109589041</v>
      </c>
      <c r="E98" s="60" t="n">
        <f aca="false">D98*$E$38</f>
        <v>10.6166684930252</v>
      </c>
      <c r="F98" s="60" t="n">
        <f aca="false">D98*$F$38</f>
        <v>14.548197260102</v>
      </c>
      <c r="G98" s="60" t="n">
        <f aca="false">D98*$G$38</f>
        <v>10.6166684930252</v>
      </c>
      <c r="H98" s="60" t="n">
        <f aca="false">D98*$H$38</f>
        <v>14.548197260102</v>
      </c>
    </row>
    <row r="99" customFormat="false" ht="28.5" hidden="false" customHeight="true" outlineLevel="0" collapsed="false">
      <c r="A99" s="51" t="s">
        <v>56</v>
      </c>
      <c r="B99" s="53" t="s">
        <v>142</v>
      </c>
      <c r="C99" s="53"/>
      <c r="D99" s="82" t="n">
        <v>0.0006164383562</v>
      </c>
      <c r="E99" s="60" t="n">
        <f aca="false">D99*$E$38</f>
        <v>0.80701027401923</v>
      </c>
      <c r="F99" s="60" t="n">
        <f aca="false">D99*$F$38</f>
        <v>1.10585958910499</v>
      </c>
      <c r="G99" s="60" t="n">
        <f aca="false">D99*$G$38</f>
        <v>0.80701027401923</v>
      </c>
      <c r="H99" s="60" t="n">
        <f aca="false">D99*$H$38</f>
        <v>1.10585958910499</v>
      </c>
    </row>
    <row r="100" customFormat="false" ht="28.5" hidden="false" customHeight="true" outlineLevel="0" collapsed="false">
      <c r="A100" s="51" t="s">
        <v>58</v>
      </c>
      <c r="B100" s="53" t="s">
        <v>143</v>
      </c>
      <c r="C100" s="53"/>
      <c r="D100" s="82" t="n">
        <v>0.0003205479452</v>
      </c>
      <c r="E100" s="60" t="n">
        <f aca="false">D100*$E$38</f>
        <v>0.41964534245858</v>
      </c>
      <c r="F100" s="60" t="n">
        <f aca="false">D100*$F$38</f>
        <v>0.57504698629154</v>
      </c>
      <c r="G100" s="60" t="n">
        <f aca="false">D100*$G$38</f>
        <v>0.41964534245858</v>
      </c>
      <c r="H100" s="60" t="n">
        <f aca="false">D100*$H$38</f>
        <v>0.57504698629154</v>
      </c>
    </row>
    <row r="101" customFormat="false" ht="15" hidden="false" customHeight="true" outlineLevel="0" collapsed="false">
      <c r="A101" s="51" t="s">
        <v>61</v>
      </c>
      <c r="B101" s="83" t="s">
        <v>144</v>
      </c>
      <c r="C101" s="83"/>
      <c r="D101" s="82" t="n">
        <v>0.0009715068493</v>
      </c>
      <c r="E101" s="60" t="n">
        <f aca="false">D101*$E$38</f>
        <v>1.2718481917611</v>
      </c>
      <c r="F101" s="60" t="n">
        <f aca="false">D101*$F$38</f>
        <v>1.74283471230174</v>
      </c>
      <c r="G101" s="60" t="n">
        <f aca="false">D101*$G$38</f>
        <v>1.2718481917611</v>
      </c>
      <c r="H101" s="60" t="n">
        <f aca="false">D101*$H$38</f>
        <v>1.74283471230174</v>
      </c>
    </row>
    <row r="102" customFormat="false" ht="15" hidden="false" customHeight="true" outlineLevel="0" collapsed="false">
      <c r="A102" s="51" t="s">
        <v>85</v>
      </c>
      <c r="B102" s="83" t="s">
        <v>145</v>
      </c>
      <c r="C102" s="83"/>
      <c r="D102" s="82" t="n">
        <v>0.01632876712</v>
      </c>
      <c r="E102" s="60" t="n">
        <f aca="false">D102*$E$38</f>
        <v>21.376805475148</v>
      </c>
      <c r="F102" s="60" t="n">
        <f aca="false">D102*$F$38</f>
        <v>29.292991774924</v>
      </c>
      <c r="G102" s="60" t="n">
        <f aca="false">D102*$G$38</f>
        <v>21.376805475148</v>
      </c>
      <c r="H102" s="60" t="n">
        <f aca="false">D102*$H$38</f>
        <v>29.292991774924</v>
      </c>
    </row>
    <row r="103" customFormat="false" ht="15" hidden="false" customHeight="true" outlineLevel="0" collapsed="false">
      <c r="A103" s="65" t="s">
        <v>146</v>
      </c>
      <c r="B103" s="65"/>
      <c r="C103" s="65"/>
      <c r="D103" s="65"/>
      <c r="E103" s="66" t="n">
        <f aca="false">SUM(E98:E102)</f>
        <v>34.4919777764121</v>
      </c>
      <c r="F103" s="66" t="n">
        <f aca="false">SUM(F98:F102)</f>
        <v>47.2649303227242</v>
      </c>
      <c r="G103" s="66" t="n">
        <f aca="false">SUM(G98:G102)</f>
        <v>34.4919777764121</v>
      </c>
      <c r="H103" s="66" t="n">
        <f aca="false">SUM(H98:H102)</f>
        <v>47.2649303227242</v>
      </c>
    </row>
    <row r="104" customFormat="false" ht="13.8" hidden="false" customHeight="false" outlineLevel="0" collapsed="false">
      <c r="A104" s="81"/>
      <c r="B104" s="48"/>
      <c r="C104" s="77"/>
      <c r="D104" s="48"/>
      <c r="E104" s="49"/>
      <c r="F104" s="49"/>
      <c r="G104" s="49"/>
      <c r="H104" s="49"/>
    </row>
    <row r="105" customFormat="false" ht="28.5" hidden="false" customHeight="true" outlineLevel="0" collapsed="false">
      <c r="A105" s="97" t="s">
        <v>147</v>
      </c>
      <c r="B105" s="97"/>
      <c r="C105" s="97"/>
      <c r="D105" s="97"/>
      <c r="E105" s="56" t="s">
        <v>232</v>
      </c>
      <c r="F105" s="56" t="s">
        <v>233</v>
      </c>
      <c r="G105" s="56" t="s">
        <v>235</v>
      </c>
      <c r="H105" s="56" t="s">
        <v>237</v>
      </c>
    </row>
    <row r="106" customFormat="false" ht="42" hidden="false" customHeight="true" outlineLevel="0" collapsed="false">
      <c r="A106" s="84" t="n">
        <v>44231</v>
      </c>
      <c r="B106" s="73" t="s">
        <v>79</v>
      </c>
      <c r="C106" s="73"/>
      <c r="D106" s="73"/>
      <c r="E106" s="63" t="s">
        <v>140</v>
      </c>
      <c r="F106" s="63" t="s">
        <v>140</v>
      </c>
      <c r="G106" s="63" t="s">
        <v>140</v>
      </c>
      <c r="H106" s="63" t="s">
        <v>140</v>
      </c>
    </row>
    <row r="107" customFormat="false" ht="15" hidden="false" customHeight="true" outlineLevel="0" collapsed="false">
      <c r="A107" s="51" t="s">
        <v>54</v>
      </c>
      <c r="B107" s="53" t="s">
        <v>148</v>
      </c>
      <c r="C107" s="53"/>
      <c r="D107" s="53"/>
      <c r="E107" s="60"/>
      <c r="F107" s="60"/>
      <c r="G107" s="60"/>
      <c r="H107" s="60"/>
    </row>
    <row r="108" customFormat="false" ht="15" hidden="false" customHeight="true" outlineLevel="0" collapsed="false">
      <c r="A108" s="65" t="s">
        <v>146</v>
      </c>
      <c r="B108" s="65"/>
      <c r="C108" s="65"/>
      <c r="D108" s="65"/>
      <c r="E108" s="66" t="n">
        <f aca="false">E107</f>
        <v>0</v>
      </c>
      <c r="F108" s="66"/>
      <c r="G108" s="66" t="n">
        <f aca="false">G107</f>
        <v>0</v>
      </c>
      <c r="H108" s="66" t="n">
        <f aca="false">H107</f>
        <v>0</v>
      </c>
    </row>
    <row r="109" customFormat="false" ht="13.8" hidden="false" customHeight="false" outlineLevel="0" collapsed="false">
      <c r="A109" s="78"/>
      <c r="B109" s="78"/>
      <c r="C109" s="78"/>
      <c r="D109" s="78"/>
      <c r="E109" s="78"/>
      <c r="F109" s="78"/>
      <c r="G109" s="78"/>
      <c r="H109" s="78"/>
    </row>
    <row r="110" customFormat="false" ht="15" hidden="false" customHeight="true" outlineLevel="0" collapsed="false">
      <c r="A110" s="62" t="s">
        <v>149</v>
      </c>
      <c r="B110" s="62"/>
      <c r="C110" s="62"/>
      <c r="D110" s="62"/>
      <c r="E110" s="62"/>
      <c r="F110" s="78"/>
      <c r="G110" s="78"/>
      <c r="H110" s="78"/>
    </row>
    <row r="111" customFormat="false" ht="28.5" hidden="false" customHeight="false" outlineLevel="0" collapsed="false">
      <c r="A111" s="80"/>
      <c r="B111" s="80"/>
      <c r="C111" s="80"/>
      <c r="D111" s="80"/>
      <c r="E111" s="56" t="s">
        <v>232</v>
      </c>
      <c r="F111" s="56" t="s">
        <v>233</v>
      </c>
      <c r="G111" s="56" t="s">
        <v>235</v>
      </c>
      <c r="H111" s="56" t="s">
        <v>237</v>
      </c>
    </row>
    <row r="112" customFormat="false" ht="15" hidden="false" customHeight="true" outlineLevel="0" collapsed="false">
      <c r="A112" s="56" t="s">
        <v>150</v>
      </c>
      <c r="B112" s="73" t="s">
        <v>79</v>
      </c>
      <c r="C112" s="73"/>
      <c r="D112" s="73"/>
      <c r="E112" s="63" t="s">
        <v>80</v>
      </c>
      <c r="F112" s="63" t="s">
        <v>80</v>
      </c>
      <c r="G112" s="63" t="s">
        <v>80</v>
      </c>
      <c r="H112" s="63" t="s">
        <v>80</v>
      </c>
    </row>
    <row r="113" customFormat="false" ht="15" hidden="false" customHeight="true" outlineLevel="0" collapsed="false">
      <c r="A113" s="51" t="s">
        <v>54</v>
      </c>
      <c r="B113" s="53" t="s">
        <v>151</v>
      </c>
      <c r="C113" s="53"/>
      <c r="D113" s="53"/>
      <c r="E113" s="60" t="n">
        <v>36.13</v>
      </c>
      <c r="F113" s="60" t="n">
        <f aca="false">E113</f>
        <v>36.13</v>
      </c>
      <c r="G113" s="60" t="n">
        <f aca="false">E113</f>
        <v>36.13</v>
      </c>
      <c r="H113" s="60" t="n">
        <f aca="false">E113</f>
        <v>36.13</v>
      </c>
    </row>
    <row r="114" customFormat="false" ht="15" hidden="false" customHeight="true" outlineLevel="0" collapsed="false">
      <c r="A114" s="51" t="s">
        <v>56</v>
      </c>
      <c r="B114" s="53" t="s">
        <v>152</v>
      </c>
      <c r="C114" s="53"/>
      <c r="D114" s="53"/>
      <c r="E114" s="60" t="n">
        <f aca="false">'EPIs - Limpeza'!$F$18/$C$18</f>
        <v>26.970145631068</v>
      </c>
      <c r="F114" s="60" t="n">
        <f aca="false">'EPIs - Limpeza'!$F$18/$C$18</f>
        <v>26.970145631068</v>
      </c>
      <c r="G114" s="60" t="n">
        <f aca="false">'EPIs - Limpeza'!$F$18/$C$18</f>
        <v>26.970145631068</v>
      </c>
      <c r="H114" s="60" t="n">
        <f aca="false">'EPIs - Limpeza'!$F$18/$C$18</f>
        <v>26.970145631068</v>
      </c>
    </row>
    <row r="115" customFormat="false" ht="15" hidden="false" customHeight="true" outlineLevel="0" collapsed="false">
      <c r="A115" s="51" t="s">
        <v>58</v>
      </c>
      <c r="B115" s="53" t="s">
        <v>153</v>
      </c>
      <c r="C115" s="53"/>
      <c r="D115" s="53"/>
      <c r="E115" s="60" t="n">
        <f aca="false">'Materiais - Limpeza'!$F$59/$C$18</f>
        <v>431.224368932039</v>
      </c>
      <c r="F115" s="60" t="n">
        <f aca="false">'Materiais - Limpeza'!$F$59/$C$18</f>
        <v>431.224368932039</v>
      </c>
      <c r="G115" s="60" t="n">
        <f aca="false">'Materiais - Limpeza'!$F$59/$C$18</f>
        <v>431.224368932039</v>
      </c>
      <c r="H115" s="60" t="n">
        <f aca="false">'Materiais - Limpeza'!$F$59/$C$18</f>
        <v>431.224368932039</v>
      </c>
    </row>
    <row r="116" customFormat="false" ht="15" hidden="false" customHeight="true" outlineLevel="0" collapsed="false">
      <c r="A116" s="51" t="s">
        <v>61</v>
      </c>
      <c r="B116" s="53" t="s">
        <v>154</v>
      </c>
      <c r="C116" s="53"/>
      <c r="D116" s="53"/>
      <c r="E116" s="60" t="n">
        <f aca="false">'Equipamentos - Limpeza'!$D$24/$C$18</f>
        <v>26.9883495145631</v>
      </c>
      <c r="F116" s="60" t="n">
        <f aca="false">'Equipamentos - Limpeza'!$D$24/$C$18</f>
        <v>26.9883495145631</v>
      </c>
      <c r="G116" s="60" t="n">
        <f aca="false">'Equipamentos - Limpeza'!$D$24/$C$18</f>
        <v>26.9883495145631</v>
      </c>
      <c r="H116" s="60" t="n">
        <f aca="false">'Equipamentos - Limpeza'!$D$24/$C$18</f>
        <v>26.9883495145631</v>
      </c>
    </row>
    <row r="117" customFormat="false" ht="15" hidden="false" customHeight="true" outlineLevel="0" collapsed="false">
      <c r="A117" s="51" t="s">
        <v>85</v>
      </c>
      <c r="B117" s="53" t="s">
        <v>90</v>
      </c>
      <c r="C117" s="53"/>
      <c r="D117" s="53"/>
      <c r="E117" s="60"/>
      <c r="F117" s="60"/>
      <c r="G117" s="60"/>
      <c r="H117" s="60"/>
    </row>
    <row r="118" customFormat="false" ht="15" hidden="false" customHeight="true" outlineLevel="0" collapsed="false">
      <c r="A118" s="71" t="s">
        <v>155</v>
      </c>
      <c r="B118" s="71"/>
      <c r="C118" s="71"/>
      <c r="D118" s="71"/>
      <c r="E118" s="66" t="n">
        <f aca="false">SUM(E113:E117)</f>
        <v>521.31286407767</v>
      </c>
      <c r="F118" s="66" t="n">
        <f aca="false">SUM(F113:F117)</f>
        <v>521.31286407767</v>
      </c>
      <c r="G118" s="66" t="n">
        <f aca="false">SUM(G113:G117)</f>
        <v>521.31286407767</v>
      </c>
      <c r="H118" s="66" t="n">
        <f aca="false">SUM(H113:H117)</f>
        <v>521.31286407767</v>
      </c>
    </row>
    <row r="119" customFormat="false" ht="13.8" hidden="false" customHeight="false" outlineLevel="0" collapsed="false">
      <c r="A119" s="86"/>
      <c r="B119" s="86"/>
      <c r="C119" s="86"/>
      <c r="D119" s="86"/>
      <c r="E119" s="86"/>
      <c r="F119" s="104"/>
      <c r="G119" s="104"/>
      <c r="H119" s="104"/>
    </row>
    <row r="120" customFormat="false" ht="13.8" hidden="false" customHeight="false" outlineLevel="0" collapsed="false">
      <c r="A120" s="47"/>
      <c r="B120" s="47"/>
      <c r="C120" s="48"/>
      <c r="D120" s="48"/>
      <c r="E120" s="49"/>
      <c r="F120" s="49"/>
      <c r="G120" s="49"/>
      <c r="H120" s="49"/>
    </row>
    <row r="121" customFormat="false" ht="13.8" hidden="false" customHeight="false" outlineLevel="0" collapsed="false">
      <c r="A121" s="87" t="s">
        <v>156</v>
      </c>
      <c r="B121" s="87"/>
      <c r="C121" s="87"/>
      <c r="D121" s="87"/>
      <c r="E121" s="87"/>
      <c r="F121" s="105"/>
      <c r="G121" s="105"/>
      <c r="H121" s="105"/>
    </row>
    <row r="122" customFormat="false" ht="28.5" hidden="false" customHeight="false" outlineLevel="0" collapsed="false">
      <c r="A122" s="47"/>
      <c r="B122" s="47"/>
      <c r="C122" s="48"/>
      <c r="D122" s="48"/>
      <c r="E122" s="56" t="s">
        <v>232</v>
      </c>
      <c r="F122" s="56" t="s">
        <v>233</v>
      </c>
      <c r="G122" s="56" t="s">
        <v>235</v>
      </c>
      <c r="H122" s="56" t="s">
        <v>237</v>
      </c>
    </row>
    <row r="123" customFormat="false" ht="15" hidden="false" customHeight="true" outlineLevel="0" collapsed="false">
      <c r="A123" s="56" t="n">
        <v>5</v>
      </c>
      <c r="B123" s="56" t="s">
        <v>157</v>
      </c>
      <c r="C123" s="56"/>
      <c r="D123" s="56"/>
      <c r="E123" s="63" t="s">
        <v>80</v>
      </c>
      <c r="F123" s="63" t="s">
        <v>80</v>
      </c>
      <c r="G123" s="63" t="s">
        <v>80</v>
      </c>
      <c r="H123" s="63" t="s">
        <v>80</v>
      </c>
    </row>
    <row r="124" customFormat="false" ht="15" hidden="false" customHeight="true" outlineLevel="0" collapsed="false">
      <c r="A124" s="51" t="s">
        <v>54</v>
      </c>
      <c r="B124" s="53" t="s">
        <v>158</v>
      </c>
      <c r="C124" s="53"/>
      <c r="D124" s="53"/>
      <c r="E124" s="60" t="n">
        <f aca="false">E38</f>
        <v>1309.15</v>
      </c>
      <c r="F124" s="60" t="n">
        <f aca="false">F38</f>
        <v>1793.95</v>
      </c>
      <c r="G124" s="60" t="n">
        <f aca="false">G38</f>
        <v>1309.15</v>
      </c>
      <c r="H124" s="60" t="n">
        <f aca="false">H38</f>
        <v>1793.95</v>
      </c>
    </row>
    <row r="125" customFormat="false" ht="15" hidden="false" customHeight="true" outlineLevel="0" collapsed="false">
      <c r="A125" s="51" t="s">
        <v>56</v>
      </c>
      <c r="B125" s="53" t="s">
        <v>159</v>
      </c>
      <c r="C125" s="53"/>
      <c r="D125" s="53"/>
      <c r="E125" s="60" t="n">
        <f aca="false">E79</f>
        <v>1375.88873493736</v>
      </c>
      <c r="F125" s="60" t="n">
        <f aca="false">F79</f>
        <v>1684.67233426136</v>
      </c>
      <c r="G125" s="60" t="n">
        <f aca="false">G79</f>
        <v>1375.88873490136</v>
      </c>
      <c r="H125" s="60" t="n">
        <f aca="false">H79</f>
        <v>1684.67233426136</v>
      </c>
    </row>
    <row r="126" customFormat="false" ht="15" hidden="false" customHeight="true" outlineLevel="0" collapsed="false">
      <c r="A126" s="51" t="s">
        <v>58</v>
      </c>
      <c r="B126" s="53" t="s">
        <v>160</v>
      </c>
      <c r="C126" s="53"/>
      <c r="D126" s="53"/>
      <c r="E126" s="60" t="n">
        <f aca="false">E91</f>
        <v>59.2106240954832</v>
      </c>
      <c r="F126" s="60" t="n">
        <f aca="false">F91</f>
        <v>81.1373021396265</v>
      </c>
      <c r="G126" s="60" t="n">
        <f aca="false">G91</f>
        <v>59.2106240954832</v>
      </c>
      <c r="H126" s="60" t="n">
        <f aca="false">H91</f>
        <v>81.1373021396265</v>
      </c>
    </row>
    <row r="127" customFormat="false" ht="15" hidden="false" customHeight="true" outlineLevel="0" collapsed="false">
      <c r="A127" s="51" t="s">
        <v>61</v>
      </c>
      <c r="B127" s="53" t="s">
        <v>161</v>
      </c>
      <c r="C127" s="53"/>
      <c r="D127" s="53"/>
      <c r="E127" s="60" t="n">
        <f aca="false">E103+E108</f>
        <v>34.4919777764121</v>
      </c>
      <c r="F127" s="60" t="n">
        <f aca="false">F103+F108</f>
        <v>47.2649303227242</v>
      </c>
      <c r="G127" s="60" t="n">
        <f aca="false">G103+G108</f>
        <v>34.4919777764121</v>
      </c>
      <c r="H127" s="60" t="n">
        <f aca="false">H103+H108</f>
        <v>47.2649303227242</v>
      </c>
    </row>
    <row r="128" customFormat="false" ht="15" hidden="false" customHeight="true" outlineLevel="0" collapsed="false">
      <c r="A128" s="51" t="s">
        <v>85</v>
      </c>
      <c r="B128" s="53" t="s">
        <v>162</v>
      </c>
      <c r="C128" s="53"/>
      <c r="D128" s="53"/>
      <c r="E128" s="60" t="n">
        <f aca="false">E118</f>
        <v>521.31286407767</v>
      </c>
      <c r="F128" s="60" t="n">
        <f aca="false">F118</f>
        <v>521.31286407767</v>
      </c>
      <c r="G128" s="60" t="n">
        <f aca="false">G118</f>
        <v>521.31286407767</v>
      </c>
      <c r="H128" s="60" t="n">
        <f aca="false">H118</f>
        <v>521.31286407767</v>
      </c>
    </row>
    <row r="129" customFormat="false" ht="15" hidden="false" customHeight="true" outlineLevel="0" collapsed="false">
      <c r="A129" s="65" t="s">
        <v>157</v>
      </c>
      <c r="B129" s="65"/>
      <c r="C129" s="65"/>
      <c r="D129" s="65"/>
      <c r="E129" s="66" t="n">
        <f aca="false">SUM(E124:E128)</f>
        <v>3300.05420088693</v>
      </c>
      <c r="F129" s="66" t="n">
        <f aca="false">SUM(F124:F128)</f>
        <v>4128.33743080138</v>
      </c>
      <c r="G129" s="66" t="n">
        <f aca="false">SUM(G124:G128)</f>
        <v>3300.05420085092</v>
      </c>
      <c r="H129" s="66" t="n">
        <f aca="false">SUM(H124:H128)</f>
        <v>4128.33743080138</v>
      </c>
    </row>
    <row r="130" customFormat="false" ht="13.8" hidden="false" customHeight="false" outlineLevel="0" collapsed="false">
      <c r="A130" s="47"/>
      <c r="B130" s="47"/>
      <c r="C130" s="48"/>
      <c r="D130" s="48"/>
      <c r="E130" s="49"/>
      <c r="F130" s="49"/>
      <c r="G130" s="49"/>
      <c r="H130" s="49"/>
    </row>
    <row r="131" customFormat="false" ht="15" hidden="false" customHeight="true" outlineLevel="0" collapsed="false">
      <c r="A131" s="62" t="s">
        <v>163</v>
      </c>
      <c r="B131" s="62"/>
      <c r="C131" s="62"/>
      <c r="D131" s="62"/>
      <c r="E131" s="62"/>
      <c r="F131" s="78"/>
      <c r="G131" s="78"/>
      <c r="H131" s="78"/>
    </row>
    <row r="132" customFormat="false" ht="28.5" hidden="false" customHeight="false" outlineLevel="0" collapsed="false">
      <c r="A132" s="47"/>
      <c r="B132" s="47"/>
      <c r="C132" s="48"/>
      <c r="D132" s="48"/>
      <c r="E132" s="56" t="s">
        <v>232</v>
      </c>
      <c r="F132" s="56" t="s">
        <v>233</v>
      </c>
      <c r="G132" s="56" t="s">
        <v>235</v>
      </c>
      <c r="H132" s="56" t="s">
        <v>237</v>
      </c>
    </row>
    <row r="133" customFormat="false" ht="15" hidden="false" customHeight="true" outlineLevel="0" collapsed="false">
      <c r="A133" s="97" t="s">
        <v>164</v>
      </c>
      <c r="B133" s="97"/>
      <c r="C133" s="97"/>
      <c r="D133" s="97"/>
      <c r="E133" s="63" t="s">
        <v>80</v>
      </c>
      <c r="F133" s="63" t="s">
        <v>80</v>
      </c>
      <c r="G133" s="63" t="s">
        <v>80</v>
      </c>
      <c r="H133" s="63" t="s">
        <v>80</v>
      </c>
    </row>
    <row r="134" customFormat="false" ht="15" hidden="false" customHeight="true" outlineLevel="0" collapsed="false">
      <c r="A134" s="51" t="s">
        <v>54</v>
      </c>
      <c r="B134" s="53" t="s">
        <v>165</v>
      </c>
      <c r="C134" s="53"/>
      <c r="D134" s="88" t="n">
        <v>0.0235</v>
      </c>
      <c r="E134" s="60" t="n">
        <f aca="false">E129*$D$134</f>
        <v>77.5512737208427</v>
      </c>
      <c r="F134" s="60" t="n">
        <f aca="false">F129*$D$134</f>
        <v>97.0159296238325</v>
      </c>
      <c r="G134" s="60" t="n">
        <f aca="false">G129*$D$134</f>
        <v>77.5512737199967</v>
      </c>
      <c r="H134" s="60" t="n">
        <f aca="false">H129*$D$134</f>
        <v>97.0159296238325</v>
      </c>
    </row>
    <row r="135" customFormat="false" ht="15" hidden="false" customHeight="true" outlineLevel="0" collapsed="false">
      <c r="A135" s="51" t="s">
        <v>56</v>
      </c>
      <c r="B135" s="53" t="s">
        <v>166</v>
      </c>
      <c r="C135" s="53"/>
      <c r="D135" s="88" t="n">
        <v>0.0201</v>
      </c>
      <c r="E135" s="60" t="n">
        <f aca="false">(E129+E134)*$D$135</f>
        <v>67.8898700396161</v>
      </c>
      <c r="F135" s="60" t="n">
        <f aca="false">(F129+F134)*$D$135</f>
        <v>84.9296025445468</v>
      </c>
      <c r="G135" s="60" t="n">
        <f aca="false">(G129+G134)*$D$135</f>
        <v>67.8898700388755</v>
      </c>
      <c r="H135" s="60" t="n">
        <f aca="false">(H129+H134)*$D$135</f>
        <v>84.9296025445468</v>
      </c>
    </row>
    <row r="136" customFormat="false" ht="15" hidden="false" customHeight="false" outlineLevel="0" collapsed="false">
      <c r="A136" s="89" t="s">
        <v>58</v>
      </c>
      <c r="B136" s="90" t="s">
        <v>167</v>
      </c>
      <c r="C136" s="90"/>
      <c r="D136" s="91" t="n">
        <f aca="false">SUM(D138:D140)</f>
        <v>0.1125</v>
      </c>
      <c r="E136" s="60" t="n">
        <f aca="false">E138+E139+E140</f>
        <v>436.75293101164</v>
      </c>
      <c r="F136" s="60" t="n">
        <f aca="false">F138+F139+F140</f>
        <v>546.373896714477</v>
      </c>
      <c r="G136" s="60" t="n">
        <f aca="false">G138+G139+G140</f>
        <v>436.752931006876</v>
      </c>
      <c r="H136" s="60" t="n">
        <f aca="false">H138+H139+H140</f>
        <v>546.373896714477</v>
      </c>
    </row>
    <row r="137" customFormat="false" ht="15" hidden="false" customHeight="false" outlineLevel="0" collapsed="false">
      <c r="A137" s="89" t="s">
        <v>168</v>
      </c>
      <c r="B137" s="92" t="s">
        <v>169</v>
      </c>
      <c r="C137" s="93"/>
      <c r="D137" s="94" t="n">
        <f aca="false">1-D136</f>
        <v>0.8875</v>
      </c>
      <c r="E137" s="95" t="n">
        <f aca="false">(E129+E134+E135)/$D$137</f>
        <v>3882.24827565902</v>
      </c>
      <c r="F137" s="95" t="n">
        <f aca="false">(F129+F134+F135)/$D$137</f>
        <v>4856.65685968424</v>
      </c>
      <c r="G137" s="95" t="n">
        <f aca="false">(G129+G134+G135)/$D$137</f>
        <v>3882.24827561667</v>
      </c>
      <c r="H137" s="95" t="n">
        <f aca="false">(H129+H134+H135)/$D$137</f>
        <v>4856.65685968424</v>
      </c>
    </row>
    <row r="138" customFormat="false" ht="15" hidden="false" customHeight="false" outlineLevel="0" collapsed="false">
      <c r="A138" s="96" t="s">
        <v>170</v>
      </c>
      <c r="B138" s="90" t="s">
        <v>22</v>
      </c>
      <c r="C138" s="90"/>
      <c r="D138" s="70" t="n">
        <f aca="false">PROPOSTA!E11</f>
        <v>0.0165</v>
      </c>
      <c r="E138" s="95" t="n">
        <f aca="false">D138*$E$137</f>
        <v>64.0570965483739</v>
      </c>
      <c r="F138" s="95" t="n">
        <f aca="false">D138*$F$137</f>
        <v>80.1348381847899</v>
      </c>
      <c r="G138" s="95" t="n">
        <f aca="false">D138*$G$137</f>
        <v>64.0570965476751</v>
      </c>
      <c r="H138" s="95" t="n">
        <f aca="false">D138*$H$137</f>
        <v>80.1348381847899</v>
      </c>
    </row>
    <row r="139" customFormat="false" ht="15" hidden="false" customHeight="false" outlineLevel="0" collapsed="false">
      <c r="A139" s="96" t="s">
        <v>171</v>
      </c>
      <c r="B139" s="90" t="s">
        <v>23</v>
      </c>
      <c r="C139" s="90"/>
      <c r="D139" s="70" t="n">
        <f aca="false">PROPOSTA!G11</f>
        <v>0.076</v>
      </c>
      <c r="E139" s="95" t="n">
        <f aca="false">D139*$E$137</f>
        <v>295.050868950086</v>
      </c>
      <c r="F139" s="95" t="n">
        <f aca="false">D139*$F$137</f>
        <v>369.105921336002</v>
      </c>
      <c r="G139" s="95" t="n">
        <f aca="false">D139*$G$137</f>
        <v>295.050868946867</v>
      </c>
      <c r="H139" s="95" t="n">
        <f aca="false">D139*$H$137</f>
        <v>369.105921336002</v>
      </c>
    </row>
    <row r="140" customFormat="false" ht="15" hidden="false" customHeight="false" outlineLevel="0" collapsed="false">
      <c r="A140" s="89" t="s">
        <v>172</v>
      </c>
      <c r="B140" s="90" t="s">
        <v>173</v>
      </c>
      <c r="C140" s="90"/>
      <c r="D140" s="88" t="n">
        <v>0.02</v>
      </c>
      <c r="E140" s="95" t="n">
        <f aca="false">D140*$E$137</f>
        <v>77.6449655131805</v>
      </c>
      <c r="F140" s="95" t="n">
        <f aca="false">D140*$F$137</f>
        <v>97.1331371936848</v>
      </c>
      <c r="G140" s="95" t="n">
        <f aca="false">D140*$G$137</f>
        <v>77.6449655123335</v>
      </c>
      <c r="H140" s="95" t="n">
        <f aca="false">D140*$H$137</f>
        <v>97.1331371936848</v>
      </c>
    </row>
    <row r="141" customFormat="false" ht="15" hidden="false" customHeight="true" outlineLevel="0" collapsed="false">
      <c r="A141" s="71" t="s">
        <v>174</v>
      </c>
      <c r="B141" s="71"/>
      <c r="C141" s="71"/>
      <c r="D141" s="71"/>
      <c r="E141" s="66" t="n">
        <f aca="false">SUM(E134:E136)</f>
        <v>582.194074772099</v>
      </c>
      <c r="F141" s="66" t="n">
        <f aca="false">SUM(F134:F136)</f>
        <v>728.319428882856</v>
      </c>
      <c r="G141" s="66" t="n">
        <f aca="false">SUM(G134:G136)</f>
        <v>582.194074765748</v>
      </c>
      <c r="H141" s="66" t="n">
        <f aca="false">SUM(H134:H136)</f>
        <v>728.319428882856</v>
      </c>
    </row>
    <row r="142" customFormat="false" ht="13.8" hidden="false" customHeight="false" outlineLevel="0" collapsed="false">
      <c r="A142" s="47"/>
      <c r="B142" s="47"/>
      <c r="C142" s="48"/>
      <c r="D142" s="48"/>
      <c r="E142" s="49"/>
      <c r="F142" s="49"/>
      <c r="G142" s="49"/>
      <c r="H142" s="49"/>
    </row>
    <row r="143" customFormat="false" ht="15" hidden="false" customHeight="true" outlineLevel="0" collapsed="false">
      <c r="A143" s="50" t="s">
        <v>175</v>
      </c>
      <c r="B143" s="50"/>
      <c r="C143" s="50"/>
      <c r="D143" s="50"/>
      <c r="E143" s="50"/>
      <c r="F143" s="106"/>
      <c r="G143" s="106"/>
      <c r="H143" s="106"/>
    </row>
    <row r="144" customFormat="false" ht="13.8" hidden="false" customHeight="false" outlineLevel="0" collapsed="false">
      <c r="A144" s="47"/>
      <c r="B144" s="47"/>
      <c r="C144" s="48"/>
      <c r="D144" s="48"/>
      <c r="E144" s="49"/>
      <c r="F144" s="49"/>
      <c r="G144" s="49"/>
      <c r="H144" s="49"/>
    </row>
    <row r="145" customFormat="false" ht="28.5" hidden="false" customHeight="true" outlineLevel="0" collapsed="false">
      <c r="A145" s="97" t="s">
        <v>176</v>
      </c>
      <c r="B145" s="97"/>
      <c r="C145" s="97"/>
      <c r="D145" s="97"/>
      <c r="E145" s="56" t="s">
        <v>232</v>
      </c>
      <c r="F145" s="56" t="s">
        <v>233</v>
      </c>
      <c r="G145" s="56" t="s">
        <v>235</v>
      </c>
      <c r="H145" s="56" t="s">
        <v>237</v>
      </c>
    </row>
    <row r="146" customFormat="false" ht="15" hidden="false" customHeight="true" outlineLevel="0" collapsed="false">
      <c r="A146" s="74"/>
      <c r="B146" s="75" t="s">
        <v>177</v>
      </c>
      <c r="C146" s="75"/>
      <c r="D146" s="75"/>
      <c r="E146" s="63" t="s">
        <v>80</v>
      </c>
      <c r="F146" s="63" t="s">
        <v>80</v>
      </c>
      <c r="G146" s="63" t="s">
        <v>80</v>
      </c>
      <c r="H146" s="63" t="s">
        <v>80</v>
      </c>
    </row>
    <row r="147" customFormat="false" ht="15" hidden="false" customHeight="true" outlineLevel="0" collapsed="false">
      <c r="A147" s="51" t="s">
        <v>178</v>
      </c>
      <c r="B147" s="53" t="s">
        <v>179</v>
      </c>
      <c r="C147" s="53"/>
      <c r="D147" s="53"/>
      <c r="E147" s="60" t="n">
        <f aca="false">E124</f>
        <v>1309.15</v>
      </c>
      <c r="F147" s="60" t="n">
        <f aca="false">F124</f>
        <v>1793.95</v>
      </c>
      <c r="G147" s="60" t="n">
        <f aca="false">G124</f>
        <v>1309.15</v>
      </c>
      <c r="H147" s="60" t="n">
        <f aca="false">H124</f>
        <v>1793.95</v>
      </c>
    </row>
    <row r="148" customFormat="false" ht="15" hidden="false" customHeight="true" outlineLevel="0" collapsed="false">
      <c r="A148" s="51" t="s">
        <v>180</v>
      </c>
      <c r="B148" s="53" t="s">
        <v>181</v>
      </c>
      <c r="C148" s="53"/>
      <c r="D148" s="53"/>
      <c r="E148" s="60" t="n">
        <f aca="false">E125</f>
        <v>1375.88873493736</v>
      </c>
      <c r="F148" s="60" t="n">
        <f aca="false">F125</f>
        <v>1684.67233426136</v>
      </c>
      <c r="G148" s="60" t="n">
        <f aca="false">G125</f>
        <v>1375.88873490136</v>
      </c>
      <c r="H148" s="60" t="n">
        <f aca="false">H125</f>
        <v>1684.67233426136</v>
      </c>
    </row>
    <row r="149" customFormat="false" ht="15" hidden="false" customHeight="true" outlineLevel="0" collapsed="false">
      <c r="A149" s="51" t="s">
        <v>182</v>
      </c>
      <c r="B149" s="53" t="s">
        <v>183</v>
      </c>
      <c r="C149" s="53"/>
      <c r="D149" s="53"/>
      <c r="E149" s="60" t="n">
        <f aca="false">E126</f>
        <v>59.2106240954832</v>
      </c>
      <c r="F149" s="60" t="n">
        <f aca="false">F126</f>
        <v>81.1373021396265</v>
      </c>
      <c r="G149" s="60" t="n">
        <f aca="false">G126</f>
        <v>59.2106240954832</v>
      </c>
      <c r="H149" s="60" t="n">
        <f aca="false">H126</f>
        <v>81.1373021396265</v>
      </c>
    </row>
    <row r="150" customFormat="false" ht="15" hidden="false" customHeight="true" outlineLevel="0" collapsed="false">
      <c r="A150" s="51" t="s">
        <v>184</v>
      </c>
      <c r="B150" s="53" t="s">
        <v>185</v>
      </c>
      <c r="C150" s="53"/>
      <c r="D150" s="53"/>
      <c r="E150" s="60" t="n">
        <f aca="false">E127</f>
        <v>34.4919777764121</v>
      </c>
      <c r="F150" s="60" t="n">
        <f aca="false">F127</f>
        <v>47.2649303227242</v>
      </c>
      <c r="G150" s="60" t="n">
        <f aca="false">G127</f>
        <v>34.4919777764121</v>
      </c>
      <c r="H150" s="60" t="n">
        <f aca="false">H127</f>
        <v>47.2649303227242</v>
      </c>
    </row>
    <row r="151" customFormat="false" ht="15" hidden="false" customHeight="true" outlineLevel="0" collapsed="false">
      <c r="A151" s="51" t="s">
        <v>186</v>
      </c>
      <c r="B151" s="53" t="s">
        <v>187</v>
      </c>
      <c r="C151" s="53"/>
      <c r="D151" s="53"/>
      <c r="E151" s="60" t="n">
        <f aca="false">E128</f>
        <v>521.31286407767</v>
      </c>
      <c r="F151" s="60" t="n">
        <f aca="false">F128</f>
        <v>521.31286407767</v>
      </c>
      <c r="G151" s="60" t="n">
        <f aca="false">G128</f>
        <v>521.31286407767</v>
      </c>
      <c r="H151" s="60" t="n">
        <f aca="false">H128</f>
        <v>521.31286407767</v>
      </c>
    </row>
    <row r="152" customFormat="false" ht="15" hidden="false" customHeight="true" outlineLevel="0" collapsed="false">
      <c r="A152" s="51" t="s">
        <v>188</v>
      </c>
      <c r="B152" s="53" t="s">
        <v>189</v>
      </c>
      <c r="C152" s="53"/>
      <c r="D152" s="53"/>
      <c r="E152" s="60" t="n">
        <f aca="false">E141</f>
        <v>582.194074772099</v>
      </c>
      <c r="F152" s="60" t="n">
        <f aca="false">F141</f>
        <v>728.319428882856</v>
      </c>
      <c r="G152" s="60" t="n">
        <f aca="false">G141</f>
        <v>582.194074765748</v>
      </c>
      <c r="H152" s="60" t="n">
        <f aca="false">H141</f>
        <v>728.319428882856</v>
      </c>
    </row>
    <row r="153" customFormat="false" ht="15" hidden="false" customHeight="true" outlineLevel="0" collapsed="false">
      <c r="A153" s="71" t="s">
        <v>190</v>
      </c>
      <c r="B153" s="71"/>
      <c r="C153" s="71"/>
      <c r="D153" s="71"/>
      <c r="E153" s="66" t="n">
        <f aca="false">ROUND(SUM(E147:E152),2)</f>
        <v>3882.25</v>
      </c>
      <c r="F153" s="66" t="n">
        <f aca="false">ROUND(SUM(F147:F152),2)</f>
        <v>4856.66</v>
      </c>
      <c r="G153" s="66" t="n">
        <f aca="false">ROUND(SUM(G147:G152),2)</f>
        <v>3882.25</v>
      </c>
      <c r="H153" s="66" t="n">
        <f aca="false">ROUND(SUM(H147:H152),2)</f>
        <v>4856.66</v>
      </c>
    </row>
    <row r="154" customFormat="false" ht="13.8" hidden="false" customHeight="false" outlineLevel="0" collapsed="false">
      <c r="A154" s="68"/>
      <c r="B154" s="68"/>
      <c r="C154" s="68"/>
      <c r="D154" s="68"/>
      <c r="E154" s="69"/>
      <c r="F154" s="69"/>
      <c r="G154" s="69"/>
      <c r="H154" s="69"/>
    </row>
    <row r="155" customFormat="false" ht="28.5" hidden="false" customHeight="true" outlineLevel="0" collapsed="false">
      <c r="A155" s="97" t="s">
        <v>205</v>
      </c>
      <c r="B155" s="97"/>
      <c r="C155" s="97"/>
      <c r="D155" s="97"/>
      <c r="E155" s="56" t="s">
        <v>232</v>
      </c>
      <c r="F155" s="56" t="s">
        <v>233</v>
      </c>
      <c r="G155" s="56" t="s">
        <v>235</v>
      </c>
      <c r="H155" s="56" t="s">
        <v>237</v>
      </c>
    </row>
    <row r="156" customFormat="false" ht="15" hidden="false" customHeight="true" outlineLevel="0" collapsed="false">
      <c r="A156" s="74" t="s">
        <v>206</v>
      </c>
      <c r="B156" s="74"/>
      <c r="C156" s="74"/>
      <c r="D156" s="74"/>
      <c r="E156" s="107" t="n">
        <v>3</v>
      </c>
      <c r="F156" s="107" t="n">
        <v>1</v>
      </c>
      <c r="G156" s="107" t="n">
        <v>2</v>
      </c>
      <c r="H156" s="107" t="n">
        <v>3</v>
      </c>
    </row>
    <row r="157" customFormat="false" ht="15" hidden="false" customHeight="true" outlineLevel="0" collapsed="false">
      <c r="A157" s="74" t="s">
        <v>207</v>
      </c>
      <c r="B157" s="74"/>
      <c r="C157" s="74"/>
      <c r="D157" s="74"/>
      <c r="E157" s="107" t="n">
        <v>36</v>
      </c>
      <c r="F157" s="107" t="n">
        <v>36</v>
      </c>
      <c r="G157" s="107" t="n">
        <v>33</v>
      </c>
      <c r="H157" s="107" t="n">
        <v>33</v>
      </c>
    </row>
    <row r="158" customFormat="false" ht="15" hidden="false" customHeight="true" outlineLevel="0" collapsed="false">
      <c r="A158" s="74" t="s">
        <v>208</v>
      </c>
      <c r="B158" s="74"/>
      <c r="C158" s="74"/>
      <c r="D158" s="74"/>
      <c r="E158" s="64" t="n">
        <f aca="false">E156*E157*E153</f>
        <v>419283</v>
      </c>
      <c r="F158" s="64" t="n">
        <f aca="false">F156*F157*F153</f>
        <v>174839.76</v>
      </c>
      <c r="G158" s="64" t="n">
        <f aca="false">G156*G157*G153</f>
        <v>256228.5</v>
      </c>
      <c r="H158" s="64" t="n">
        <f aca="false">H156*H157*H153</f>
        <v>480809.34</v>
      </c>
    </row>
    <row r="159" customFormat="false" ht="15" hidden="false" customHeight="true" outlineLevel="0" collapsed="false">
      <c r="A159" s="71" t="s">
        <v>191</v>
      </c>
      <c r="B159" s="71"/>
      <c r="C159" s="71"/>
      <c r="D159" s="71"/>
      <c r="E159" s="66" t="n">
        <f aca="false">E158+F158+G158+H158</f>
        <v>1331160.6</v>
      </c>
      <c r="F159" s="66"/>
      <c r="G159" s="66"/>
      <c r="H159" s="66"/>
    </row>
    <row r="160" customFormat="false" ht="15" hidden="false" customHeight="true" outlineLevel="0" collapsed="false">
      <c r="A160" s="71" t="s">
        <v>209</v>
      </c>
      <c r="B160" s="71"/>
      <c r="C160" s="71"/>
      <c r="D160" s="71"/>
      <c r="E160" s="66" t="n">
        <f aca="false">E159/36</f>
        <v>36976.6833333333</v>
      </c>
      <c r="F160" s="66"/>
      <c r="G160" s="66"/>
      <c r="H160" s="66"/>
    </row>
    <row r="161" customFormat="false" ht="15" hidden="false" customHeight="true" outlineLevel="0" collapsed="false">
      <c r="A161" s="71" t="s">
        <v>210</v>
      </c>
      <c r="B161" s="71"/>
      <c r="C161" s="71"/>
      <c r="D161" s="71"/>
      <c r="E161" s="66" t="n">
        <f aca="false">ROUND(E159/(E156*E157+F156*F157+G156*G157+H156*H157),2)</f>
        <v>4307.96</v>
      </c>
      <c r="F161" s="66"/>
      <c r="G161" s="66"/>
      <c r="H161" s="66"/>
    </row>
  </sheetData>
  <mergeCells count="135">
    <mergeCell ref="A1:E1"/>
    <mergeCell ref="A3:E3"/>
    <mergeCell ref="B5:E5"/>
    <mergeCell ref="B6:E6"/>
    <mergeCell ref="A8:E8"/>
    <mergeCell ref="B10:D10"/>
    <mergeCell ref="B11:D11"/>
    <mergeCell ref="B12:D12"/>
    <mergeCell ref="B13:D13"/>
    <mergeCell ref="A15:E15"/>
    <mergeCell ref="D17:E17"/>
    <mergeCell ref="D18:E18"/>
    <mergeCell ref="C19:D19"/>
    <mergeCell ref="A20:E20"/>
    <mergeCell ref="B21:D21"/>
    <mergeCell ref="B22:D22"/>
    <mergeCell ref="B23:D23"/>
    <mergeCell ref="A25:E25"/>
    <mergeCell ref="A27:E27"/>
    <mergeCell ref="A29:D29"/>
    <mergeCell ref="B30:D30"/>
    <mergeCell ref="B31:D31"/>
    <mergeCell ref="B32:D32"/>
    <mergeCell ref="B33:D33"/>
    <mergeCell ref="B34:D34"/>
    <mergeCell ref="B35:D35"/>
    <mergeCell ref="B36:D36"/>
    <mergeCell ref="B37:D37"/>
    <mergeCell ref="A38:D38"/>
    <mergeCell ref="A39:H39"/>
    <mergeCell ref="A41:E41"/>
    <mergeCell ref="A43:D43"/>
    <mergeCell ref="B44:C44"/>
    <mergeCell ref="B45:C45"/>
    <mergeCell ref="B46:C46"/>
    <mergeCell ref="A47:C47"/>
    <mergeCell ref="A48:H48"/>
    <mergeCell ref="A50:D50"/>
    <mergeCell ref="B51:C51"/>
    <mergeCell ref="A52:A58"/>
    <mergeCell ref="B52:C52"/>
    <mergeCell ref="B53:C53"/>
    <mergeCell ref="B54:C54"/>
    <mergeCell ref="B55:C55"/>
    <mergeCell ref="B56:C56"/>
    <mergeCell ref="B57:C57"/>
    <mergeCell ref="B58:C58"/>
    <mergeCell ref="B59:C59"/>
    <mergeCell ref="A60:C60"/>
    <mergeCell ref="A61:H61"/>
    <mergeCell ref="A63:D63"/>
    <mergeCell ref="B64:D64"/>
    <mergeCell ref="B65:C65"/>
    <mergeCell ref="B66:C66"/>
    <mergeCell ref="B67:D67"/>
    <mergeCell ref="B68:D68"/>
    <mergeCell ref="B69:D69"/>
    <mergeCell ref="A70:D70"/>
    <mergeCell ref="A72:E72"/>
    <mergeCell ref="A74:D74"/>
    <mergeCell ref="B75:D75"/>
    <mergeCell ref="B76:D76"/>
    <mergeCell ref="B77:D77"/>
    <mergeCell ref="B78:D78"/>
    <mergeCell ref="A79:D79"/>
    <mergeCell ref="A81:E81"/>
    <mergeCell ref="A83:D83"/>
    <mergeCell ref="B84:C84"/>
    <mergeCell ref="B85:C85"/>
    <mergeCell ref="B86:C86"/>
    <mergeCell ref="B87:C87"/>
    <mergeCell ref="B88:C88"/>
    <mergeCell ref="B89:C89"/>
    <mergeCell ref="B90:C90"/>
    <mergeCell ref="A91:D91"/>
    <mergeCell ref="A92:H92"/>
    <mergeCell ref="A94:E94"/>
    <mergeCell ref="A96:D96"/>
    <mergeCell ref="B97:C97"/>
    <mergeCell ref="B98:C98"/>
    <mergeCell ref="B99:C99"/>
    <mergeCell ref="B100:C100"/>
    <mergeCell ref="B101:C101"/>
    <mergeCell ref="B102:C102"/>
    <mergeCell ref="A103:D103"/>
    <mergeCell ref="A105:D105"/>
    <mergeCell ref="B106:D106"/>
    <mergeCell ref="B107:D107"/>
    <mergeCell ref="A108:D108"/>
    <mergeCell ref="A110:E110"/>
    <mergeCell ref="B112:D112"/>
    <mergeCell ref="B113:D113"/>
    <mergeCell ref="B114:D114"/>
    <mergeCell ref="B115:D115"/>
    <mergeCell ref="B116:D116"/>
    <mergeCell ref="B117:D117"/>
    <mergeCell ref="A118:D118"/>
    <mergeCell ref="A119:E119"/>
    <mergeCell ref="A121:E121"/>
    <mergeCell ref="B123:D123"/>
    <mergeCell ref="B124:D124"/>
    <mergeCell ref="B125:D125"/>
    <mergeCell ref="B126:D126"/>
    <mergeCell ref="B127:D127"/>
    <mergeCell ref="B128:D128"/>
    <mergeCell ref="A129:D129"/>
    <mergeCell ref="A131:E131"/>
    <mergeCell ref="A133:D133"/>
    <mergeCell ref="B134:C134"/>
    <mergeCell ref="B135:C135"/>
    <mergeCell ref="B136:C136"/>
    <mergeCell ref="B138:C138"/>
    <mergeCell ref="B139:C139"/>
    <mergeCell ref="B140:C140"/>
    <mergeCell ref="A141:D141"/>
    <mergeCell ref="A143:E143"/>
    <mergeCell ref="A145:D145"/>
    <mergeCell ref="B146:D146"/>
    <mergeCell ref="B147:D147"/>
    <mergeCell ref="B148:D148"/>
    <mergeCell ref="B149:D149"/>
    <mergeCell ref="B150:D150"/>
    <mergeCell ref="B151:D151"/>
    <mergeCell ref="B152:D152"/>
    <mergeCell ref="A153:D153"/>
    <mergeCell ref="A155:D155"/>
    <mergeCell ref="A156:D156"/>
    <mergeCell ref="A157:D157"/>
    <mergeCell ref="A158:D158"/>
    <mergeCell ref="A159:D159"/>
    <mergeCell ref="E159:H159"/>
    <mergeCell ref="A160:D160"/>
    <mergeCell ref="E160:H160"/>
    <mergeCell ref="A161:D161"/>
    <mergeCell ref="E161:H161"/>
  </mergeCells>
  <printOptions headings="false" gridLines="false" gridLinesSet="true" horizontalCentered="tru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6" man="true" max="65535" min="0"/>
  </colBreaks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 filterMode="false">
    <tabColor rgb="FF00FFFF"/>
    <pageSetUpPr fitToPage="false"/>
  </sheetPr>
  <dimension ref="A1:F16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3.8" zeroHeight="false" outlineLevelRow="0" outlineLevelCol="0"/>
  <cols>
    <col collapsed="false" customWidth="true" hidden="false" outlineLevel="0" max="1" min="1" style="0" width="16.71"/>
    <col collapsed="false" customWidth="true" hidden="false" outlineLevel="0" max="2" min="2" style="0" width="19.14"/>
    <col collapsed="false" customWidth="true" hidden="false" outlineLevel="0" max="3" min="3" style="0" width="32.43"/>
    <col collapsed="false" customWidth="true" hidden="false" outlineLevel="0" max="4" min="4" style="0" width="14.57"/>
    <col collapsed="false" customWidth="true" hidden="false" outlineLevel="0" max="6" min="5" style="0" width="16.43"/>
    <col collapsed="false" customWidth="true" hidden="false" outlineLevel="0" max="1025" min="7" style="0" width="14.43"/>
  </cols>
  <sheetData>
    <row r="1" customFormat="false" ht="15" hidden="false" customHeight="true" outlineLevel="0" collapsed="false">
      <c r="A1" s="46" t="s">
        <v>49</v>
      </c>
      <c r="B1" s="46"/>
      <c r="C1" s="46"/>
      <c r="D1" s="46"/>
      <c r="E1" s="46"/>
      <c r="F1" s="68"/>
    </row>
    <row r="2" customFormat="false" ht="13.8" hidden="false" customHeight="false" outlineLevel="0" collapsed="false">
      <c r="A2" s="47"/>
      <c r="B2" s="47"/>
      <c r="C2" s="48"/>
      <c r="D2" s="48"/>
      <c r="E2" s="49"/>
      <c r="F2" s="68"/>
    </row>
    <row r="3" customFormat="false" ht="15" hidden="false" customHeight="true" outlineLevel="0" collapsed="false">
      <c r="A3" s="50" t="s">
        <v>50</v>
      </c>
      <c r="B3" s="50"/>
      <c r="C3" s="50"/>
      <c r="D3" s="50"/>
      <c r="E3" s="50"/>
      <c r="F3" s="68"/>
    </row>
    <row r="4" customFormat="false" ht="13.8" hidden="false" customHeight="false" outlineLevel="0" collapsed="false">
      <c r="A4" s="47"/>
      <c r="B4" s="47"/>
      <c r="C4" s="48"/>
      <c r="D4" s="48"/>
      <c r="E4" s="49"/>
      <c r="F4" s="68"/>
    </row>
    <row r="5" customFormat="false" ht="15" hidden="false" customHeight="false" outlineLevel="0" collapsed="false">
      <c r="A5" s="51" t="s">
        <v>51</v>
      </c>
      <c r="B5" s="52" t="str">
        <f aca="false">PROPOSTA!C2</f>
        <v>23232.001266/2021-84</v>
      </c>
      <c r="C5" s="52"/>
      <c r="D5" s="52"/>
      <c r="E5" s="52"/>
      <c r="F5" s="68"/>
    </row>
    <row r="6" customFormat="false" ht="15" hidden="false" customHeight="false" outlineLevel="0" collapsed="false">
      <c r="A6" s="51" t="s">
        <v>52</v>
      </c>
      <c r="B6" s="52" t="str">
        <f aca="false">PROPOSTA!E2</f>
        <v>20/2022</v>
      </c>
      <c r="C6" s="52"/>
      <c r="D6" s="52"/>
      <c r="E6" s="52"/>
      <c r="F6" s="68"/>
    </row>
    <row r="7" customFormat="false" ht="13.8" hidden="false" customHeight="false" outlineLevel="0" collapsed="false">
      <c r="A7" s="47"/>
      <c r="B7" s="47"/>
      <c r="C7" s="48"/>
      <c r="D7" s="48"/>
      <c r="E7" s="49"/>
      <c r="F7" s="68"/>
    </row>
    <row r="8" customFormat="false" ht="15" hidden="false" customHeight="true" outlineLevel="0" collapsed="false">
      <c r="A8" s="50" t="s">
        <v>53</v>
      </c>
      <c r="B8" s="50"/>
      <c r="C8" s="50"/>
      <c r="D8" s="50"/>
      <c r="E8" s="50"/>
      <c r="F8" s="68"/>
    </row>
    <row r="9" customFormat="false" ht="13.8" hidden="false" customHeight="false" outlineLevel="0" collapsed="false">
      <c r="A9" s="47"/>
      <c r="B9" s="47"/>
      <c r="C9" s="48"/>
      <c r="D9" s="48"/>
      <c r="E9" s="49"/>
      <c r="F9" s="68"/>
    </row>
    <row r="10" customFormat="false" ht="15" hidden="false" customHeight="true" outlineLevel="0" collapsed="false">
      <c r="A10" s="51" t="s">
        <v>54</v>
      </c>
      <c r="B10" s="53" t="s">
        <v>55</v>
      </c>
      <c r="C10" s="53"/>
      <c r="D10" s="53"/>
      <c r="E10" s="54" t="n">
        <f aca="false">PROPOSTA!G2</f>
        <v>44678</v>
      </c>
      <c r="F10" s="68"/>
    </row>
    <row r="11" customFormat="false" ht="15" hidden="false" customHeight="true" outlineLevel="0" collapsed="false">
      <c r="A11" s="51" t="s">
        <v>56</v>
      </c>
      <c r="B11" s="53" t="s">
        <v>57</v>
      </c>
      <c r="C11" s="53"/>
      <c r="D11" s="53"/>
      <c r="E11" s="55" t="s">
        <v>40</v>
      </c>
      <c r="F11" s="68"/>
    </row>
    <row r="12" customFormat="false" ht="15" hidden="false" customHeight="true" outlineLevel="0" collapsed="false">
      <c r="A12" s="51" t="s">
        <v>58</v>
      </c>
      <c r="B12" s="53" t="s">
        <v>59</v>
      </c>
      <c r="C12" s="53"/>
      <c r="D12" s="53"/>
      <c r="E12" s="55" t="s">
        <v>193</v>
      </c>
      <c r="F12" s="68"/>
    </row>
    <row r="13" customFormat="false" ht="15" hidden="false" customHeight="true" outlineLevel="0" collapsed="false">
      <c r="A13" s="51" t="s">
        <v>61</v>
      </c>
      <c r="B13" s="53" t="s">
        <v>62</v>
      </c>
      <c r="C13" s="53"/>
      <c r="D13" s="53"/>
      <c r="E13" s="51" t="n">
        <v>36</v>
      </c>
      <c r="F13" s="68"/>
    </row>
    <row r="14" customFormat="false" ht="13.8" hidden="false" customHeight="false" outlineLevel="0" collapsed="false">
      <c r="A14" s="47"/>
      <c r="B14" s="47"/>
      <c r="C14" s="48"/>
      <c r="D14" s="48"/>
      <c r="E14" s="49"/>
      <c r="F14" s="68"/>
    </row>
    <row r="15" customFormat="false" ht="15" hidden="false" customHeight="true" outlineLevel="0" collapsed="false">
      <c r="A15" s="50" t="s">
        <v>63</v>
      </c>
      <c r="B15" s="50"/>
      <c r="C15" s="50"/>
      <c r="D15" s="50"/>
      <c r="E15" s="50"/>
      <c r="F15" s="68"/>
    </row>
    <row r="16" customFormat="false" ht="13.8" hidden="false" customHeight="false" outlineLevel="0" collapsed="false">
      <c r="A16" s="47"/>
      <c r="B16" s="47"/>
      <c r="C16" s="48"/>
      <c r="D16" s="48"/>
      <c r="E16" s="49"/>
      <c r="F16" s="68"/>
    </row>
    <row r="17" customFormat="false" ht="28.5" hidden="false" customHeight="true" outlineLevel="0" collapsed="false">
      <c r="A17" s="56" t="s">
        <v>64</v>
      </c>
      <c r="B17" s="56" t="s">
        <v>65</v>
      </c>
      <c r="C17" s="56" t="s">
        <v>66</v>
      </c>
      <c r="D17" s="57" t="s">
        <v>67</v>
      </c>
      <c r="E17" s="57"/>
      <c r="F17" s="68"/>
    </row>
    <row r="18" customFormat="false" ht="28.5" hidden="false" customHeight="true" outlineLevel="0" collapsed="false">
      <c r="A18" s="51" t="s">
        <v>44</v>
      </c>
      <c r="B18" s="51" t="s">
        <v>38</v>
      </c>
      <c r="C18" s="58" t="n">
        <f aca="false">(E156*E157+F156*F157)</f>
        <v>135</v>
      </c>
      <c r="D18" s="51" t="s">
        <v>68</v>
      </c>
      <c r="E18" s="51"/>
      <c r="F18" s="68"/>
    </row>
    <row r="19" customFormat="false" ht="13.8" hidden="false" customHeight="false" outlineLevel="0" collapsed="false">
      <c r="A19" s="47"/>
      <c r="B19" s="47"/>
      <c r="C19" s="59"/>
      <c r="D19" s="59"/>
      <c r="E19" s="49"/>
      <c r="F19" s="68"/>
    </row>
    <row r="20" customFormat="false" ht="15" hidden="false" customHeight="true" outlineLevel="0" collapsed="false">
      <c r="A20" s="56" t="s">
        <v>69</v>
      </c>
      <c r="B20" s="56"/>
      <c r="C20" s="56"/>
      <c r="D20" s="56"/>
      <c r="E20" s="56"/>
      <c r="F20" s="68"/>
    </row>
    <row r="21" customFormat="false" ht="42" hidden="false" customHeight="true" outlineLevel="0" collapsed="false">
      <c r="A21" s="51" t="s">
        <v>54</v>
      </c>
      <c r="B21" s="53" t="s">
        <v>70</v>
      </c>
      <c r="C21" s="53"/>
      <c r="D21" s="53"/>
      <c r="E21" s="60" t="s">
        <v>231</v>
      </c>
      <c r="F21" s="68"/>
    </row>
    <row r="22" customFormat="false" ht="15" hidden="false" customHeight="true" outlineLevel="0" collapsed="false">
      <c r="A22" s="51" t="s">
        <v>56</v>
      </c>
      <c r="B22" s="53" t="s">
        <v>72</v>
      </c>
      <c r="C22" s="53"/>
      <c r="D22" s="53"/>
      <c r="E22" s="55" t="s">
        <v>73</v>
      </c>
      <c r="F22" s="68"/>
    </row>
    <row r="23" customFormat="false" ht="15" hidden="false" customHeight="true" outlineLevel="0" collapsed="false">
      <c r="A23" s="51" t="s">
        <v>58</v>
      </c>
      <c r="B23" s="53" t="s">
        <v>74</v>
      </c>
      <c r="C23" s="53"/>
      <c r="D23" s="53"/>
      <c r="E23" s="61" t="n">
        <v>1309.15</v>
      </c>
      <c r="F23" s="68"/>
    </row>
    <row r="24" customFormat="false" ht="13.8" hidden="false" customHeight="false" outlineLevel="0" collapsed="false">
      <c r="A24" s="47"/>
      <c r="B24" s="47"/>
      <c r="C24" s="48"/>
      <c r="D24" s="48"/>
      <c r="E24" s="49"/>
      <c r="F24" s="68"/>
    </row>
    <row r="25" customFormat="false" ht="15" hidden="false" customHeight="true" outlineLevel="0" collapsed="false">
      <c r="A25" s="50" t="s">
        <v>75</v>
      </c>
      <c r="B25" s="50"/>
      <c r="C25" s="50"/>
      <c r="D25" s="50"/>
      <c r="E25" s="50"/>
      <c r="F25" s="68"/>
    </row>
    <row r="26" customFormat="false" ht="13.8" hidden="false" customHeight="false" outlineLevel="0" collapsed="false">
      <c r="A26" s="47"/>
      <c r="B26" s="47"/>
      <c r="C26" s="48"/>
      <c r="D26" s="48"/>
      <c r="E26" s="49"/>
      <c r="F26" s="68"/>
    </row>
    <row r="27" customFormat="false" ht="15" hidden="false" customHeight="true" outlineLevel="0" collapsed="false">
      <c r="A27" s="62" t="s">
        <v>76</v>
      </c>
      <c r="B27" s="62"/>
      <c r="C27" s="62"/>
      <c r="D27" s="62"/>
      <c r="E27" s="62"/>
      <c r="F27" s="68"/>
    </row>
    <row r="28" customFormat="false" ht="13.8" hidden="false" customHeight="false" outlineLevel="0" collapsed="false">
      <c r="A28" s="47"/>
      <c r="B28" s="47"/>
      <c r="C28" s="48"/>
      <c r="D28" s="48"/>
      <c r="E28" s="49"/>
      <c r="F28" s="68"/>
    </row>
    <row r="29" customFormat="false" ht="15" hidden="false" customHeight="true" outlineLevel="0" collapsed="false">
      <c r="A29" s="97" t="s">
        <v>77</v>
      </c>
      <c r="B29" s="97"/>
      <c r="C29" s="97"/>
      <c r="D29" s="97"/>
      <c r="E29" s="56" t="s">
        <v>232</v>
      </c>
      <c r="F29" s="56" t="s">
        <v>235</v>
      </c>
    </row>
    <row r="30" customFormat="false" ht="15" hidden="false" customHeight="true" outlineLevel="0" collapsed="false">
      <c r="A30" s="56" t="s">
        <v>78</v>
      </c>
      <c r="B30" s="56" t="s">
        <v>79</v>
      </c>
      <c r="C30" s="56"/>
      <c r="D30" s="56"/>
      <c r="E30" s="63" t="s">
        <v>80</v>
      </c>
      <c r="F30" s="63" t="str">
        <f aca="false">E30</f>
        <v>Valor (R$)</v>
      </c>
    </row>
    <row r="31" customFormat="false" ht="15" hidden="false" customHeight="true" outlineLevel="0" collapsed="false">
      <c r="A31" s="51" t="s">
        <v>54</v>
      </c>
      <c r="B31" s="53" t="s">
        <v>81</v>
      </c>
      <c r="C31" s="53"/>
      <c r="D31" s="53"/>
      <c r="E31" s="61" t="n">
        <f aca="false">E23</f>
        <v>1309.15</v>
      </c>
      <c r="F31" s="61" t="n">
        <f aca="false">E23</f>
        <v>1309.15</v>
      </c>
    </row>
    <row r="32" customFormat="false" ht="15" hidden="false" customHeight="true" outlineLevel="0" collapsed="false">
      <c r="A32" s="51" t="s">
        <v>56</v>
      </c>
      <c r="B32" s="53" t="s">
        <v>82</v>
      </c>
      <c r="C32" s="53"/>
      <c r="D32" s="53"/>
      <c r="E32" s="60"/>
      <c r="F32" s="60"/>
    </row>
    <row r="33" customFormat="false" ht="15" hidden="false" customHeight="true" outlineLevel="0" collapsed="false">
      <c r="A33" s="51" t="s">
        <v>58</v>
      </c>
      <c r="B33" s="53" t="s">
        <v>83</v>
      </c>
      <c r="C33" s="53"/>
      <c r="D33" s="53"/>
      <c r="E33" s="60"/>
      <c r="F33" s="60"/>
    </row>
    <row r="34" customFormat="false" ht="15" hidden="false" customHeight="true" outlineLevel="0" collapsed="false">
      <c r="A34" s="51" t="s">
        <v>61</v>
      </c>
      <c r="B34" s="53" t="s">
        <v>84</v>
      </c>
      <c r="C34" s="53"/>
      <c r="D34" s="53"/>
      <c r="E34" s="64"/>
      <c r="F34" s="64"/>
    </row>
    <row r="35" customFormat="false" ht="15" hidden="false" customHeight="true" outlineLevel="0" collapsed="false">
      <c r="A35" s="51" t="s">
        <v>85</v>
      </c>
      <c r="B35" s="53" t="s">
        <v>86</v>
      </c>
      <c r="C35" s="53"/>
      <c r="D35" s="53"/>
      <c r="E35" s="64"/>
      <c r="F35" s="64"/>
    </row>
    <row r="36" customFormat="false" ht="15" hidden="false" customHeight="true" outlineLevel="0" collapsed="false">
      <c r="A36" s="51" t="s">
        <v>87</v>
      </c>
      <c r="B36" s="53" t="s">
        <v>88</v>
      </c>
      <c r="C36" s="53"/>
      <c r="D36" s="53"/>
      <c r="E36" s="64"/>
      <c r="F36" s="64"/>
    </row>
    <row r="37" customFormat="false" ht="15" hidden="false" customHeight="true" outlineLevel="0" collapsed="false">
      <c r="A37" s="51" t="s">
        <v>89</v>
      </c>
      <c r="B37" s="53" t="s">
        <v>90</v>
      </c>
      <c r="C37" s="53"/>
      <c r="D37" s="53"/>
      <c r="E37" s="64"/>
      <c r="F37" s="64"/>
    </row>
    <row r="38" customFormat="false" ht="15" hidden="false" customHeight="true" outlineLevel="0" collapsed="false">
      <c r="A38" s="65" t="s">
        <v>91</v>
      </c>
      <c r="B38" s="65"/>
      <c r="C38" s="65"/>
      <c r="D38" s="65"/>
      <c r="E38" s="66" t="n">
        <f aca="false">ROUND(SUM(E31:E37),2)</f>
        <v>1309.15</v>
      </c>
      <c r="F38" s="66" t="n">
        <f aca="false">ROUND(SUM(F31:F37),2)</f>
        <v>1309.15</v>
      </c>
    </row>
    <row r="39" customFormat="false" ht="28.5" hidden="false" customHeight="true" outlineLevel="0" collapsed="false">
      <c r="A39" s="67" t="s">
        <v>92</v>
      </c>
      <c r="B39" s="67"/>
      <c r="C39" s="67"/>
      <c r="D39" s="67"/>
      <c r="E39" s="67"/>
      <c r="F39" s="67"/>
    </row>
    <row r="40" customFormat="false" ht="13.8" hidden="false" customHeight="false" outlineLevel="0" collapsed="false">
      <c r="A40" s="47"/>
      <c r="B40" s="47"/>
      <c r="C40" s="48"/>
      <c r="D40" s="48"/>
      <c r="E40" s="49"/>
      <c r="F40" s="49"/>
    </row>
    <row r="41" customFormat="false" ht="15" hidden="false" customHeight="true" outlineLevel="0" collapsed="false">
      <c r="A41" s="62" t="s">
        <v>93</v>
      </c>
      <c r="B41" s="62"/>
      <c r="C41" s="62"/>
      <c r="D41" s="62"/>
      <c r="E41" s="62"/>
      <c r="F41" s="78"/>
    </row>
    <row r="42" customFormat="false" ht="13.8" hidden="false" customHeight="false" outlineLevel="0" collapsed="false">
      <c r="A42" s="68"/>
      <c r="B42" s="68"/>
      <c r="C42" s="68"/>
      <c r="D42" s="68"/>
      <c r="E42" s="69"/>
      <c r="F42" s="69"/>
    </row>
    <row r="43" customFormat="false" ht="15" hidden="false" customHeight="true" outlineLevel="0" collapsed="false">
      <c r="A43" s="97" t="s">
        <v>94</v>
      </c>
      <c r="B43" s="97"/>
      <c r="C43" s="97"/>
      <c r="D43" s="97"/>
      <c r="E43" s="56" t="s">
        <v>232</v>
      </c>
      <c r="F43" s="56" t="s">
        <v>235</v>
      </c>
    </row>
    <row r="44" customFormat="false" ht="15" hidden="false" customHeight="true" outlineLevel="0" collapsed="false">
      <c r="A44" s="56" t="s">
        <v>95</v>
      </c>
      <c r="B44" s="56" t="s">
        <v>79</v>
      </c>
      <c r="C44" s="56"/>
      <c r="D44" s="57" t="s">
        <v>96</v>
      </c>
      <c r="E44" s="63" t="s">
        <v>80</v>
      </c>
      <c r="F44" s="63" t="str">
        <f aca="false">E44</f>
        <v>Valor (R$)</v>
      </c>
    </row>
    <row r="45" customFormat="false" ht="15" hidden="false" customHeight="true" outlineLevel="0" collapsed="false">
      <c r="A45" s="51" t="s">
        <v>54</v>
      </c>
      <c r="B45" s="53" t="s">
        <v>97</v>
      </c>
      <c r="C45" s="53"/>
      <c r="D45" s="70" t="n">
        <f aca="false">1/12</f>
        <v>0.08333333333</v>
      </c>
      <c r="E45" s="60" t="n">
        <f aca="false">D45*E38</f>
        <v>109.0958333</v>
      </c>
      <c r="F45" s="60" t="n">
        <f aca="false">D45*F38</f>
        <v>109.0958333</v>
      </c>
    </row>
    <row r="46" customFormat="false" ht="15" hidden="false" customHeight="true" outlineLevel="0" collapsed="false">
      <c r="A46" s="51" t="s">
        <v>56</v>
      </c>
      <c r="B46" s="53" t="s">
        <v>98</v>
      </c>
      <c r="C46" s="53"/>
      <c r="D46" s="70" t="n">
        <v>0.121</v>
      </c>
      <c r="E46" s="60" t="n">
        <f aca="false">D46*E38</f>
        <v>158.40715</v>
      </c>
      <c r="F46" s="60" t="n">
        <f aca="false">D46*F38</f>
        <v>158.40715</v>
      </c>
    </row>
    <row r="47" customFormat="false" ht="15" hidden="false" customHeight="true" outlineLevel="0" collapsed="false">
      <c r="A47" s="71" t="s">
        <v>99</v>
      </c>
      <c r="B47" s="71"/>
      <c r="C47" s="71"/>
      <c r="D47" s="72" t="n">
        <f aca="false">SUM(D45:D46)</f>
        <v>0.20433333333</v>
      </c>
      <c r="E47" s="66" t="n">
        <f aca="false">SUM(E45:E46)</f>
        <v>267.5029833</v>
      </c>
      <c r="F47" s="66" t="n">
        <f aca="false">SUM(F45:F46)</f>
        <v>267.5029833</v>
      </c>
    </row>
    <row r="48" customFormat="false" ht="15" hidden="false" customHeight="true" outlineLevel="0" collapsed="false">
      <c r="A48" s="67" t="s">
        <v>100</v>
      </c>
      <c r="B48" s="67"/>
      <c r="C48" s="67"/>
      <c r="D48" s="67"/>
      <c r="E48" s="67"/>
      <c r="F48" s="67"/>
    </row>
    <row r="49" customFormat="false" ht="13.8" hidden="false" customHeight="false" outlineLevel="0" collapsed="false">
      <c r="A49" s="68"/>
      <c r="B49" s="68"/>
      <c r="C49" s="68"/>
      <c r="D49" s="68"/>
      <c r="E49" s="69"/>
      <c r="F49" s="69"/>
    </row>
    <row r="50" customFormat="false" ht="15" hidden="false" customHeight="true" outlineLevel="0" collapsed="false">
      <c r="A50" s="97" t="s">
        <v>101</v>
      </c>
      <c r="B50" s="97"/>
      <c r="C50" s="97"/>
      <c r="D50" s="97"/>
      <c r="E50" s="56" t="s">
        <v>232</v>
      </c>
      <c r="F50" s="56" t="s">
        <v>235</v>
      </c>
    </row>
    <row r="51" customFormat="false" ht="15" hidden="false" customHeight="true" outlineLevel="0" collapsed="false">
      <c r="A51" s="56" t="s">
        <v>102</v>
      </c>
      <c r="B51" s="56" t="s">
        <v>79</v>
      </c>
      <c r="C51" s="56"/>
      <c r="D51" s="57" t="s">
        <v>96</v>
      </c>
      <c r="E51" s="63" t="s">
        <v>80</v>
      </c>
      <c r="F51" s="63" t="s">
        <v>80</v>
      </c>
    </row>
    <row r="52" customFormat="false" ht="15" hidden="false" customHeight="true" outlineLevel="0" collapsed="false">
      <c r="A52" s="51" t="s">
        <v>103</v>
      </c>
      <c r="B52" s="53" t="s">
        <v>104</v>
      </c>
      <c r="C52" s="53"/>
      <c r="D52" s="70" t="n">
        <v>0.2</v>
      </c>
      <c r="E52" s="60" t="n">
        <f aca="false">(D52)*($E$38+$E$47)</f>
        <v>315.33059666</v>
      </c>
      <c r="F52" s="60" t="n">
        <f aca="false">D52*($F$38+$F$47)</f>
        <v>315.33059666</v>
      </c>
    </row>
    <row r="53" customFormat="false" ht="15" hidden="false" customHeight="true" outlineLevel="0" collapsed="false">
      <c r="A53" s="51"/>
      <c r="B53" s="53" t="s">
        <v>105</v>
      </c>
      <c r="C53" s="53"/>
      <c r="D53" s="70" t="n">
        <v>0.025</v>
      </c>
      <c r="E53" s="60" t="n">
        <f aca="false">(D53)*($E$38+$E$47)</f>
        <v>39.4163245825</v>
      </c>
      <c r="F53" s="60" t="n">
        <f aca="false">D53*($F$38+$F$47)</f>
        <v>39.4163245825</v>
      </c>
    </row>
    <row r="54" customFormat="false" ht="15" hidden="false" customHeight="true" outlineLevel="0" collapsed="false">
      <c r="A54" s="51"/>
      <c r="B54" s="53" t="s">
        <v>24</v>
      </c>
      <c r="C54" s="53"/>
      <c r="D54" s="70" t="n">
        <f aca="false">PROPOSTA!C12</f>
        <v>0.0212</v>
      </c>
      <c r="E54" s="60" t="n">
        <f aca="false">(D54)*($E$38+$E$47)</f>
        <v>33.42504324596</v>
      </c>
      <c r="F54" s="60" t="n">
        <f aca="false">D54*($F$38+$F$47)</f>
        <v>33.42504324596</v>
      </c>
    </row>
    <row r="55" customFormat="false" ht="15" hidden="false" customHeight="true" outlineLevel="0" collapsed="false">
      <c r="A55" s="51"/>
      <c r="B55" s="53" t="s">
        <v>106</v>
      </c>
      <c r="C55" s="53"/>
      <c r="D55" s="70" t="n">
        <v>0.015</v>
      </c>
      <c r="E55" s="60" t="n">
        <f aca="false">(D55)*($E$38+$E$47)</f>
        <v>23.6497947495</v>
      </c>
      <c r="F55" s="60" t="n">
        <f aca="false">D55*($F$38+$F$47)</f>
        <v>23.6497947495</v>
      </c>
    </row>
    <row r="56" customFormat="false" ht="15" hidden="false" customHeight="true" outlineLevel="0" collapsed="false">
      <c r="A56" s="51"/>
      <c r="B56" s="53" t="s">
        <v>107</v>
      </c>
      <c r="C56" s="53"/>
      <c r="D56" s="70" t="n">
        <v>0.01</v>
      </c>
      <c r="E56" s="60" t="n">
        <f aca="false">(D56)*($E$38+$E$47)</f>
        <v>15.766529833</v>
      </c>
      <c r="F56" s="60" t="n">
        <f aca="false">D56*($F$38+$F$47)</f>
        <v>15.766529833</v>
      </c>
    </row>
    <row r="57" customFormat="false" ht="15" hidden="false" customHeight="true" outlineLevel="0" collapsed="false">
      <c r="A57" s="51"/>
      <c r="B57" s="53" t="s">
        <v>108</v>
      </c>
      <c r="C57" s="53"/>
      <c r="D57" s="70" t="n">
        <v>0.006</v>
      </c>
      <c r="E57" s="60" t="n">
        <f aca="false">(D57)*($E$38+$E$47)</f>
        <v>9.4599178998</v>
      </c>
      <c r="F57" s="60" t="n">
        <f aca="false">D57*($F$38+$F$47)</f>
        <v>9.4599178998</v>
      </c>
    </row>
    <row r="58" customFormat="false" ht="15" hidden="false" customHeight="true" outlineLevel="0" collapsed="false">
      <c r="A58" s="51"/>
      <c r="B58" s="53" t="s">
        <v>109</v>
      </c>
      <c r="C58" s="53"/>
      <c r="D58" s="70" t="n">
        <v>0.002</v>
      </c>
      <c r="E58" s="60" t="n">
        <f aca="false">(D58)*($E$38+$E$47)</f>
        <v>3.1533059666</v>
      </c>
      <c r="F58" s="60" t="n">
        <f aca="false">D58*($F$38+$F$47)</f>
        <v>3.1533059666</v>
      </c>
    </row>
    <row r="59" customFormat="false" ht="15" hidden="false" customHeight="true" outlineLevel="0" collapsed="false">
      <c r="A59" s="51" t="s">
        <v>110</v>
      </c>
      <c r="B59" s="53" t="s">
        <v>110</v>
      </c>
      <c r="C59" s="53"/>
      <c r="D59" s="70" t="n">
        <v>0.08</v>
      </c>
      <c r="E59" s="60" t="n">
        <f aca="false">D59*(E38+E47)</f>
        <v>126.1322387</v>
      </c>
      <c r="F59" s="60" t="n">
        <f aca="false">D59*($F$38+$F$47)</f>
        <v>126.132238664</v>
      </c>
    </row>
    <row r="60" customFormat="false" ht="15" hidden="false" customHeight="true" outlineLevel="0" collapsed="false">
      <c r="A60" s="71" t="s">
        <v>111</v>
      </c>
      <c r="B60" s="71"/>
      <c r="C60" s="71"/>
      <c r="D60" s="72" t="n">
        <f aca="false">SUM(D52:D59)</f>
        <v>0.3592</v>
      </c>
      <c r="E60" s="66" t="n">
        <f aca="false">SUM(E52:E59)</f>
        <v>566.33375163736</v>
      </c>
      <c r="F60" s="66" t="n">
        <f aca="false">SUM(F52:F59)</f>
        <v>566.33375160136</v>
      </c>
    </row>
    <row r="61" customFormat="false" ht="15" hidden="false" customHeight="true" outlineLevel="0" collapsed="false">
      <c r="A61" s="67" t="s">
        <v>112</v>
      </c>
      <c r="B61" s="67"/>
      <c r="C61" s="67"/>
      <c r="D61" s="67"/>
      <c r="E61" s="67"/>
      <c r="F61" s="67"/>
    </row>
    <row r="62" customFormat="false" ht="13.8" hidden="false" customHeight="false" outlineLevel="0" collapsed="false">
      <c r="A62" s="68"/>
      <c r="B62" s="68"/>
      <c r="C62" s="68"/>
      <c r="D62" s="68"/>
      <c r="E62" s="69"/>
      <c r="F62" s="69"/>
    </row>
    <row r="63" customFormat="false" ht="15" hidden="false" customHeight="true" outlineLevel="0" collapsed="false">
      <c r="A63" s="97" t="s">
        <v>113</v>
      </c>
      <c r="B63" s="97"/>
      <c r="C63" s="97"/>
      <c r="D63" s="97"/>
      <c r="E63" s="56" t="s">
        <v>232</v>
      </c>
      <c r="F63" s="56" t="s">
        <v>235</v>
      </c>
    </row>
    <row r="64" customFormat="false" ht="15" hidden="false" customHeight="true" outlineLevel="0" collapsed="false">
      <c r="A64" s="56" t="s">
        <v>114</v>
      </c>
      <c r="B64" s="56" t="s">
        <v>79</v>
      </c>
      <c r="C64" s="56"/>
      <c r="D64" s="56"/>
      <c r="E64" s="63" t="s">
        <v>80</v>
      </c>
      <c r="F64" s="63" t="s">
        <v>80</v>
      </c>
    </row>
    <row r="65" customFormat="false" ht="28.5" hidden="false" customHeight="true" outlineLevel="0" collapsed="false">
      <c r="A65" s="51" t="s">
        <v>54</v>
      </c>
      <c r="B65" s="53" t="s">
        <v>115</v>
      </c>
      <c r="C65" s="53"/>
      <c r="D65" s="76" t="n">
        <f aca="false">2*21*4.6</f>
        <v>193.2</v>
      </c>
      <c r="E65" s="60" t="n">
        <f aca="false">IF(ROUND((D65)-(E31*0.06),2)&lt;0,0,ROUND((D65)-(E31*0.06),2))</f>
        <v>114.65</v>
      </c>
      <c r="F65" s="60" t="n">
        <f aca="false">IF(ROUND((D65)-(F31*0.06),2)&lt;0,0,ROUND((D65)-(F31*0.06),2))</f>
        <v>114.65</v>
      </c>
    </row>
    <row r="66" customFormat="false" ht="28.5" hidden="false" customHeight="true" outlineLevel="0" collapsed="false">
      <c r="A66" s="51" t="s">
        <v>56</v>
      </c>
      <c r="B66" s="53" t="s">
        <v>116</v>
      </c>
      <c r="C66" s="53"/>
      <c r="D66" s="76" t="n">
        <v>24.54</v>
      </c>
      <c r="E66" s="60" t="n">
        <f aca="false">21*D66*0.8</f>
        <v>412.272</v>
      </c>
      <c r="F66" s="60" t="n">
        <f aca="false">21*D66*0.8</f>
        <v>412.272</v>
      </c>
    </row>
    <row r="67" customFormat="false" ht="15" hidden="false" customHeight="true" outlineLevel="0" collapsed="false">
      <c r="A67" s="51" t="s">
        <v>58</v>
      </c>
      <c r="B67" s="53" t="s">
        <v>117</v>
      </c>
      <c r="C67" s="53"/>
      <c r="D67" s="53"/>
      <c r="E67" s="60" t="n">
        <v>41</v>
      </c>
      <c r="F67" s="60" t="n">
        <f aca="false">E67</f>
        <v>41</v>
      </c>
    </row>
    <row r="68" customFormat="false" ht="15" hidden="false" customHeight="true" outlineLevel="0" collapsed="false">
      <c r="A68" s="51" t="s">
        <v>61</v>
      </c>
      <c r="B68" s="53" t="s">
        <v>118</v>
      </c>
      <c r="C68" s="53"/>
      <c r="D68" s="53"/>
      <c r="E68" s="55" t="n">
        <v>3.53</v>
      </c>
      <c r="F68" s="55" t="n">
        <f aca="false">E68</f>
        <v>3.53</v>
      </c>
    </row>
    <row r="69" customFormat="false" ht="15" hidden="false" customHeight="true" outlineLevel="0" collapsed="false">
      <c r="A69" s="51" t="s">
        <v>85</v>
      </c>
      <c r="B69" s="53" t="s">
        <v>90</v>
      </c>
      <c r="C69" s="53"/>
      <c r="D69" s="53"/>
      <c r="E69" s="60"/>
      <c r="F69" s="60"/>
    </row>
    <row r="70" customFormat="false" ht="15" hidden="false" customHeight="true" outlineLevel="0" collapsed="false">
      <c r="A70" s="65" t="s">
        <v>119</v>
      </c>
      <c r="B70" s="65"/>
      <c r="C70" s="65"/>
      <c r="D70" s="65"/>
      <c r="E70" s="66" t="n">
        <f aca="false">SUM(E65:E69)</f>
        <v>571.452</v>
      </c>
      <c r="F70" s="66" t="n">
        <f aca="false">SUM(F65:F69)</f>
        <v>571.452</v>
      </c>
    </row>
    <row r="71" customFormat="false" ht="13.8" hidden="false" customHeight="false" outlineLevel="0" collapsed="false">
      <c r="A71" s="47"/>
      <c r="B71" s="48"/>
      <c r="C71" s="77"/>
      <c r="D71" s="48"/>
      <c r="E71" s="49"/>
      <c r="F71" s="49"/>
    </row>
    <row r="72" customFormat="false" ht="15" hidden="false" customHeight="true" outlineLevel="0" collapsed="false">
      <c r="A72" s="46" t="s">
        <v>120</v>
      </c>
      <c r="B72" s="46"/>
      <c r="C72" s="46"/>
      <c r="D72" s="46"/>
      <c r="E72" s="46"/>
      <c r="F72" s="68"/>
    </row>
    <row r="73" customFormat="false" ht="13.8" hidden="false" customHeight="false" outlineLevel="0" collapsed="false">
      <c r="A73" s="47"/>
      <c r="B73" s="48"/>
      <c r="C73" s="77"/>
      <c r="D73" s="48"/>
      <c r="E73" s="49"/>
      <c r="F73" s="49"/>
    </row>
    <row r="74" customFormat="false" ht="15" hidden="false" customHeight="true" outlineLevel="0" collapsed="false">
      <c r="A74" s="97" t="s">
        <v>121</v>
      </c>
      <c r="B74" s="97"/>
      <c r="C74" s="97"/>
      <c r="D74" s="97"/>
      <c r="E74" s="56" t="s">
        <v>232</v>
      </c>
      <c r="F74" s="56" t="s">
        <v>235</v>
      </c>
    </row>
    <row r="75" customFormat="false" ht="15" hidden="false" customHeight="true" outlineLevel="0" collapsed="false">
      <c r="A75" s="56" t="n">
        <v>2</v>
      </c>
      <c r="B75" s="56" t="s">
        <v>79</v>
      </c>
      <c r="C75" s="56"/>
      <c r="D75" s="56"/>
      <c r="E75" s="63" t="s">
        <v>80</v>
      </c>
      <c r="F75" s="63" t="s">
        <v>80</v>
      </c>
    </row>
    <row r="76" customFormat="false" ht="15" hidden="false" customHeight="true" outlineLevel="0" collapsed="false">
      <c r="A76" s="51" t="s">
        <v>95</v>
      </c>
      <c r="B76" s="53" t="s">
        <v>122</v>
      </c>
      <c r="C76" s="53"/>
      <c r="D76" s="53"/>
      <c r="E76" s="60" t="n">
        <f aca="false">E47</f>
        <v>267.5029833</v>
      </c>
      <c r="F76" s="60" t="n">
        <f aca="false">F47</f>
        <v>267.5029833</v>
      </c>
    </row>
    <row r="77" customFormat="false" ht="15" hidden="false" customHeight="true" outlineLevel="0" collapsed="false">
      <c r="A77" s="51" t="s">
        <v>102</v>
      </c>
      <c r="B77" s="53" t="s">
        <v>123</v>
      </c>
      <c r="C77" s="53"/>
      <c r="D77" s="53"/>
      <c r="E77" s="60" t="n">
        <f aca="false">E60</f>
        <v>566.33375163736</v>
      </c>
      <c r="F77" s="60" t="n">
        <f aca="false">F60</f>
        <v>566.33375160136</v>
      </c>
    </row>
    <row r="78" customFormat="false" ht="15" hidden="false" customHeight="true" outlineLevel="0" collapsed="false">
      <c r="A78" s="51" t="s">
        <v>114</v>
      </c>
      <c r="B78" s="53" t="s">
        <v>124</v>
      </c>
      <c r="C78" s="53"/>
      <c r="D78" s="53"/>
      <c r="E78" s="60" t="n">
        <f aca="false">E70</f>
        <v>571.452</v>
      </c>
      <c r="F78" s="60" t="n">
        <f aca="false">F70</f>
        <v>571.452</v>
      </c>
    </row>
    <row r="79" customFormat="false" ht="15" hidden="false" customHeight="true" outlineLevel="0" collapsed="false">
      <c r="A79" s="65" t="s">
        <v>125</v>
      </c>
      <c r="B79" s="65"/>
      <c r="C79" s="65"/>
      <c r="D79" s="65"/>
      <c r="E79" s="66" t="n">
        <f aca="false">SUM(E76:E78)</f>
        <v>1405.28873493736</v>
      </c>
      <c r="F79" s="66" t="n">
        <f aca="false">SUM(F76:F78)</f>
        <v>1405.28873490136</v>
      </c>
    </row>
    <row r="80" customFormat="false" ht="13.8" hidden="false" customHeight="false" outlineLevel="0" collapsed="false">
      <c r="A80" s="47"/>
      <c r="B80" s="48"/>
      <c r="C80" s="77"/>
      <c r="D80" s="48"/>
      <c r="E80" s="49"/>
      <c r="F80" s="49"/>
    </row>
    <row r="81" customFormat="false" ht="15" hidden="false" customHeight="true" outlineLevel="0" collapsed="false">
      <c r="A81" s="62" t="s">
        <v>126</v>
      </c>
      <c r="B81" s="62"/>
      <c r="C81" s="62"/>
      <c r="D81" s="62"/>
      <c r="E81" s="62"/>
      <c r="F81" s="78"/>
    </row>
    <row r="82" customFormat="false" ht="13.8" hidden="false" customHeight="false" outlineLevel="0" collapsed="false">
      <c r="A82" s="78"/>
      <c r="B82" s="48"/>
      <c r="C82" s="77"/>
      <c r="D82" s="48"/>
      <c r="E82" s="49"/>
      <c r="F82" s="49"/>
    </row>
    <row r="83" customFormat="false" ht="15" hidden="false" customHeight="true" outlineLevel="0" collapsed="false">
      <c r="A83" s="97" t="s">
        <v>127</v>
      </c>
      <c r="B83" s="97"/>
      <c r="C83" s="97"/>
      <c r="D83" s="97"/>
      <c r="E83" s="56" t="s">
        <v>232</v>
      </c>
      <c r="F83" s="56" t="s">
        <v>235</v>
      </c>
    </row>
    <row r="84" customFormat="false" ht="15" hidden="false" customHeight="true" outlineLevel="0" collapsed="false">
      <c r="A84" s="56" t="n">
        <v>3</v>
      </c>
      <c r="B84" s="56" t="s">
        <v>79</v>
      </c>
      <c r="C84" s="56"/>
      <c r="D84" s="56" t="s">
        <v>128</v>
      </c>
      <c r="E84" s="63" t="s">
        <v>80</v>
      </c>
      <c r="F84" s="63" t="s">
        <v>80</v>
      </c>
    </row>
    <row r="85" customFormat="false" ht="15" hidden="false" customHeight="true" outlineLevel="0" collapsed="false">
      <c r="A85" s="51" t="s">
        <v>54</v>
      </c>
      <c r="B85" s="53" t="s">
        <v>129</v>
      </c>
      <c r="C85" s="53"/>
      <c r="D85" s="70" t="n">
        <f aca="false">0.42%/3</f>
        <v>0.0014</v>
      </c>
      <c r="E85" s="60" t="n">
        <f aca="false">$D$85*(E38)</f>
        <v>1.83281</v>
      </c>
      <c r="F85" s="60" t="n">
        <f aca="false">$D$85*(F38)</f>
        <v>1.83281</v>
      </c>
    </row>
    <row r="86" customFormat="false" ht="15" hidden="false" customHeight="true" outlineLevel="0" collapsed="false">
      <c r="A86" s="51" t="s">
        <v>56</v>
      </c>
      <c r="B86" s="53" t="s">
        <v>130</v>
      </c>
      <c r="C86" s="53"/>
      <c r="D86" s="70" t="n">
        <f aca="false">D85*0.08</f>
        <v>0.000112</v>
      </c>
      <c r="E86" s="60" t="n">
        <f aca="false">$D$86*(E38)</f>
        <v>0.1466248</v>
      </c>
      <c r="F86" s="60" t="n">
        <f aca="false">$D$86*(F38)</f>
        <v>0.1466248</v>
      </c>
    </row>
    <row r="87" customFormat="false" ht="28.5" hidden="false" customHeight="true" outlineLevel="0" collapsed="false">
      <c r="A87" s="51" t="s">
        <v>58</v>
      </c>
      <c r="B87" s="53" t="s">
        <v>131</v>
      </c>
      <c r="C87" s="53"/>
      <c r="D87" s="70" t="n">
        <v>0.0347</v>
      </c>
      <c r="E87" s="60" t="n">
        <f aca="false">$D$87*(E38)</f>
        <v>45.427505</v>
      </c>
      <c r="F87" s="60" t="n">
        <f aca="false">$D$87*(F38)</f>
        <v>45.427505</v>
      </c>
    </row>
    <row r="88" customFormat="false" ht="15" hidden="false" customHeight="true" outlineLevel="0" collapsed="false">
      <c r="A88" s="51" t="s">
        <v>61</v>
      </c>
      <c r="B88" s="53" t="s">
        <v>132</v>
      </c>
      <c r="C88" s="53"/>
      <c r="D88" s="70" t="n">
        <f aca="false">7/30/12/3</f>
        <v>0.006481481481</v>
      </c>
      <c r="E88" s="60" t="n">
        <f aca="false">$D$88*(E38)</f>
        <v>8.48523148085115</v>
      </c>
      <c r="F88" s="60" t="n">
        <f aca="false">$D$88*(F38)</f>
        <v>8.48523148085115</v>
      </c>
    </row>
    <row r="89" customFormat="false" ht="28.5" hidden="false" customHeight="true" outlineLevel="0" collapsed="false">
      <c r="A89" s="51" t="s">
        <v>85</v>
      </c>
      <c r="B89" s="53" t="s">
        <v>133</v>
      </c>
      <c r="C89" s="53"/>
      <c r="D89" s="70" t="n">
        <f aca="false">D88*D60</f>
        <v>0.0023281481479752</v>
      </c>
      <c r="E89" s="60" t="n">
        <f aca="false">$D$89*(E38)</f>
        <v>3.04789514792173</v>
      </c>
      <c r="F89" s="60" t="n">
        <f aca="false">$D$89*(F38)</f>
        <v>3.04789514792173</v>
      </c>
    </row>
    <row r="90" customFormat="false" ht="15" hidden="false" customHeight="true" outlineLevel="0" collapsed="false">
      <c r="A90" s="51" t="s">
        <v>87</v>
      </c>
      <c r="B90" s="53" t="s">
        <v>134</v>
      </c>
      <c r="C90" s="53"/>
      <c r="D90" s="79" t="n">
        <f aca="false">0.062%/3</f>
        <v>0.0002066666667</v>
      </c>
      <c r="E90" s="60" t="n">
        <f aca="false">$D$90*E38</f>
        <v>0.270557666710305</v>
      </c>
      <c r="F90" s="60" t="n">
        <f aca="false">$D$90*F38</f>
        <v>0.270557666710305</v>
      </c>
    </row>
    <row r="91" customFormat="false" ht="15" hidden="false" customHeight="true" outlineLevel="0" collapsed="false">
      <c r="A91" s="65" t="s">
        <v>135</v>
      </c>
      <c r="B91" s="65"/>
      <c r="C91" s="65"/>
      <c r="D91" s="65"/>
      <c r="E91" s="66" t="n">
        <f aca="false">SUM(E85:E90)</f>
        <v>59.2106240954832</v>
      </c>
      <c r="F91" s="66" t="n">
        <f aca="false">SUM(F85:F90)</f>
        <v>59.2106240954832</v>
      </c>
    </row>
    <row r="92" customFormat="false" ht="15" hidden="false" customHeight="true" outlineLevel="0" collapsed="false">
      <c r="A92" s="67" t="s">
        <v>136</v>
      </c>
      <c r="B92" s="67"/>
      <c r="C92" s="67"/>
      <c r="D92" s="67"/>
      <c r="E92" s="67"/>
      <c r="F92" s="67"/>
    </row>
    <row r="93" customFormat="false" ht="13.8" hidden="false" customHeight="false" outlineLevel="0" collapsed="false">
      <c r="A93" s="80"/>
      <c r="B93" s="48"/>
      <c r="C93" s="77"/>
      <c r="D93" s="48"/>
      <c r="E93" s="49"/>
      <c r="F93" s="49"/>
    </row>
    <row r="94" customFormat="false" ht="15" hidden="false" customHeight="true" outlineLevel="0" collapsed="false">
      <c r="A94" s="62" t="s">
        <v>137</v>
      </c>
      <c r="B94" s="62"/>
      <c r="C94" s="62"/>
      <c r="D94" s="62"/>
      <c r="E94" s="62"/>
      <c r="F94" s="78"/>
    </row>
    <row r="95" customFormat="false" ht="13.8" hidden="false" customHeight="false" outlineLevel="0" collapsed="false">
      <c r="A95" s="81"/>
      <c r="B95" s="48"/>
      <c r="C95" s="77"/>
      <c r="D95" s="48"/>
      <c r="E95" s="49"/>
      <c r="F95" s="49"/>
    </row>
    <row r="96" customFormat="false" ht="15" hidden="false" customHeight="true" outlineLevel="0" collapsed="false">
      <c r="A96" s="97" t="s">
        <v>138</v>
      </c>
      <c r="B96" s="97"/>
      <c r="C96" s="97"/>
      <c r="D96" s="97"/>
      <c r="E96" s="56" t="s">
        <v>232</v>
      </c>
      <c r="F96" s="56" t="s">
        <v>235</v>
      </c>
    </row>
    <row r="97" customFormat="false" ht="42" hidden="false" customHeight="true" outlineLevel="0" collapsed="false">
      <c r="A97" s="56" t="s">
        <v>139</v>
      </c>
      <c r="B97" s="73" t="s">
        <v>79</v>
      </c>
      <c r="C97" s="73"/>
      <c r="D97" s="56" t="s">
        <v>128</v>
      </c>
      <c r="E97" s="63" t="s">
        <v>140</v>
      </c>
      <c r="F97" s="63" t="s">
        <v>140</v>
      </c>
    </row>
    <row r="98" customFormat="false" ht="28.5" hidden="false" customHeight="true" outlineLevel="0" collapsed="false">
      <c r="A98" s="51" t="s">
        <v>54</v>
      </c>
      <c r="B98" s="53" t="s">
        <v>141</v>
      </c>
      <c r="C98" s="53"/>
      <c r="D98" s="82" t="n">
        <v>0.008109589041</v>
      </c>
      <c r="E98" s="60" t="n">
        <f aca="false">D98*$E$38</f>
        <v>10.6166684930252</v>
      </c>
      <c r="F98" s="60" t="n">
        <f aca="false">D98*$F$38</f>
        <v>10.6166684930252</v>
      </c>
    </row>
    <row r="99" customFormat="false" ht="28.5" hidden="false" customHeight="true" outlineLevel="0" collapsed="false">
      <c r="A99" s="51" t="s">
        <v>56</v>
      </c>
      <c r="B99" s="53" t="s">
        <v>142</v>
      </c>
      <c r="C99" s="53"/>
      <c r="D99" s="82" t="n">
        <v>0.0006164383562</v>
      </c>
      <c r="E99" s="60" t="n">
        <f aca="false">D99*$E$38</f>
        <v>0.80701027401923</v>
      </c>
      <c r="F99" s="60" t="n">
        <f aca="false">D99*$F$38</f>
        <v>0.80701027401923</v>
      </c>
    </row>
    <row r="100" customFormat="false" ht="28.5" hidden="false" customHeight="true" outlineLevel="0" collapsed="false">
      <c r="A100" s="51" t="s">
        <v>58</v>
      </c>
      <c r="B100" s="53" t="s">
        <v>143</v>
      </c>
      <c r="C100" s="53"/>
      <c r="D100" s="82" t="n">
        <v>0.0003205479452</v>
      </c>
      <c r="E100" s="60" t="n">
        <f aca="false">D100*$E$38</f>
        <v>0.41964534245858</v>
      </c>
      <c r="F100" s="60" t="n">
        <f aca="false">D100*$F$38</f>
        <v>0.41964534245858</v>
      </c>
    </row>
    <row r="101" customFormat="false" ht="15" hidden="false" customHeight="true" outlineLevel="0" collapsed="false">
      <c r="A101" s="51" t="s">
        <v>61</v>
      </c>
      <c r="B101" s="83" t="s">
        <v>144</v>
      </c>
      <c r="C101" s="83"/>
      <c r="D101" s="82" t="n">
        <v>0.0009715068493</v>
      </c>
      <c r="E101" s="60" t="n">
        <f aca="false">D101*$E$38</f>
        <v>1.2718481917611</v>
      </c>
      <c r="F101" s="60" t="n">
        <f aca="false">D101*$F$38</f>
        <v>1.2718481917611</v>
      </c>
    </row>
    <row r="102" customFormat="false" ht="15" hidden="false" customHeight="true" outlineLevel="0" collapsed="false">
      <c r="A102" s="51" t="s">
        <v>85</v>
      </c>
      <c r="B102" s="83" t="s">
        <v>145</v>
      </c>
      <c r="C102" s="83"/>
      <c r="D102" s="82" t="n">
        <v>0.01632876712</v>
      </c>
      <c r="E102" s="60" t="n">
        <f aca="false">D102*$E$38</f>
        <v>21.376805475148</v>
      </c>
      <c r="F102" s="60" t="n">
        <f aca="false">D102*$F$38</f>
        <v>21.376805475148</v>
      </c>
    </row>
    <row r="103" customFormat="false" ht="15" hidden="false" customHeight="true" outlineLevel="0" collapsed="false">
      <c r="A103" s="65" t="s">
        <v>146</v>
      </c>
      <c r="B103" s="65"/>
      <c r="C103" s="65"/>
      <c r="D103" s="65"/>
      <c r="E103" s="66" t="n">
        <f aca="false">SUM(E98:E102)</f>
        <v>34.4919777764121</v>
      </c>
      <c r="F103" s="66" t="n">
        <f aca="false">SUM(F98:F102)</f>
        <v>34.4919777764121</v>
      </c>
    </row>
    <row r="104" customFormat="false" ht="13.8" hidden="false" customHeight="false" outlineLevel="0" collapsed="false">
      <c r="A104" s="81"/>
      <c r="B104" s="48"/>
      <c r="C104" s="77"/>
      <c r="D104" s="48"/>
      <c r="E104" s="49"/>
      <c r="F104" s="49"/>
    </row>
    <row r="105" customFormat="false" ht="15" hidden="false" customHeight="true" outlineLevel="0" collapsed="false">
      <c r="A105" s="97" t="s">
        <v>147</v>
      </c>
      <c r="B105" s="97"/>
      <c r="C105" s="97"/>
      <c r="D105" s="97"/>
      <c r="E105" s="56" t="s">
        <v>232</v>
      </c>
      <c r="F105" s="56" t="s">
        <v>235</v>
      </c>
    </row>
    <row r="106" customFormat="false" ht="42" hidden="false" customHeight="true" outlineLevel="0" collapsed="false">
      <c r="A106" s="84" t="n">
        <v>44231</v>
      </c>
      <c r="B106" s="73" t="s">
        <v>79</v>
      </c>
      <c r="C106" s="73"/>
      <c r="D106" s="73"/>
      <c r="E106" s="63" t="s">
        <v>140</v>
      </c>
      <c r="F106" s="63" t="s">
        <v>140</v>
      </c>
    </row>
    <row r="107" customFormat="false" ht="15" hidden="false" customHeight="true" outlineLevel="0" collapsed="false">
      <c r="A107" s="51" t="s">
        <v>54</v>
      </c>
      <c r="B107" s="53" t="s">
        <v>148</v>
      </c>
      <c r="C107" s="53"/>
      <c r="D107" s="53"/>
      <c r="E107" s="60"/>
      <c r="F107" s="60"/>
    </row>
    <row r="108" customFormat="false" ht="15" hidden="false" customHeight="true" outlineLevel="0" collapsed="false">
      <c r="A108" s="65" t="s">
        <v>146</v>
      </c>
      <c r="B108" s="65"/>
      <c r="C108" s="65"/>
      <c r="D108" s="65"/>
      <c r="E108" s="66" t="n">
        <f aca="false">E107</f>
        <v>0</v>
      </c>
      <c r="F108" s="66" t="n">
        <f aca="false">F107</f>
        <v>0</v>
      </c>
    </row>
    <row r="109" customFormat="false" ht="13.8" hidden="false" customHeight="false" outlineLevel="0" collapsed="false">
      <c r="A109" s="78"/>
      <c r="B109" s="78"/>
      <c r="C109" s="78"/>
      <c r="D109" s="78"/>
      <c r="E109" s="78"/>
      <c r="F109" s="78"/>
    </row>
    <row r="110" customFormat="false" ht="15" hidden="false" customHeight="true" outlineLevel="0" collapsed="false">
      <c r="A110" s="62" t="s">
        <v>149</v>
      </c>
      <c r="B110" s="62"/>
      <c r="C110" s="62"/>
      <c r="D110" s="62"/>
      <c r="E110" s="62"/>
      <c r="F110" s="78"/>
    </row>
    <row r="111" customFormat="false" ht="15" hidden="false" customHeight="false" outlineLevel="0" collapsed="false">
      <c r="A111" s="80"/>
      <c r="B111" s="80"/>
      <c r="C111" s="80"/>
      <c r="D111" s="80"/>
      <c r="E111" s="56" t="s">
        <v>232</v>
      </c>
      <c r="F111" s="56" t="s">
        <v>235</v>
      </c>
    </row>
    <row r="112" customFormat="false" ht="15" hidden="false" customHeight="true" outlineLevel="0" collapsed="false">
      <c r="A112" s="56" t="s">
        <v>150</v>
      </c>
      <c r="B112" s="73" t="s">
        <v>79</v>
      </c>
      <c r="C112" s="73"/>
      <c r="D112" s="73"/>
      <c r="E112" s="63" t="s">
        <v>80</v>
      </c>
      <c r="F112" s="63" t="s">
        <v>80</v>
      </c>
    </row>
    <row r="113" customFormat="false" ht="15" hidden="false" customHeight="true" outlineLevel="0" collapsed="false">
      <c r="A113" s="51" t="s">
        <v>54</v>
      </c>
      <c r="B113" s="53" t="s">
        <v>151</v>
      </c>
      <c r="C113" s="53"/>
      <c r="D113" s="53"/>
      <c r="E113" s="60" t="n">
        <v>36.13</v>
      </c>
      <c r="F113" s="60" t="n">
        <f aca="false">E113</f>
        <v>36.13</v>
      </c>
    </row>
    <row r="114" customFormat="false" ht="15" hidden="false" customHeight="true" outlineLevel="0" collapsed="false">
      <c r="A114" s="51" t="s">
        <v>56</v>
      </c>
      <c r="B114" s="53" t="s">
        <v>152</v>
      </c>
      <c r="C114" s="53"/>
      <c r="D114" s="53"/>
      <c r="E114" s="60" t="n">
        <f aca="false">'EPIs - Limpeza'!$F$22/$C$18</f>
        <v>18.9958333333333</v>
      </c>
      <c r="F114" s="60" t="n">
        <f aca="false">'EPIs - Limpeza'!$F$22/$C$18</f>
        <v>18.9958333333333</v>
      </c>
    </row>
    <row r="115" customFormat="false" ht="15" hidden="false" customHeight="true" outlineLevel="0" collapsed="false">
      <c r="A115" s="51" t="s">
        <v>58</v>
      </c>
      <c r="B115" s="53" t="s">
        <v>153</v>
      </c>
      <c r="C115" s="53"/>
      <c r="D115" s="53"/>
      <c r="E115" s="60" t="n">
        <f aca="false">'Materiais - Limpeza'!$F$63/$C$18</f>
        <v>519.123111111111</v>
      </c>
      <c r="F115" s="60" t="n">
        <f aca="false">'Materiais - Limpeza'!$F$63/$C$18</f>
        <v>519.123111111111</v>
      </c>
    </row>
    <row r="116" customFormat="false" ht="15" hidden="false" customHeight="true" outlineLevel="0" collapsed="false">
      <c r="A116" s="51" t="s">
        <v>61</v>
      </c>
      <c r="B116" s="53" t="s">
        <v>154</v>
      </c>
      <c r="C116" s="53"/>
      <c r="D116" s="53"/>
      <c r="E116" s="60" t="n">
        <f aca="false">'Equipamentos - Limpeza'!$D$26/$C$18</f>
        <v>60.2341111111111</v>
      </c>
      <c r="F116" s="60" t="n">
        <f aca="false">'Equipamentos - Limpeza'!$D$26/$C$18</f>
        <v>60.2341111111111</v>
      </c>
    </row>
    <row r="117" customFormat="false" ht="15" hidden="false" customHeight="true" outlineLevel="0" collapsed="false">
      <c r="A117" s="51" t="s">
        <v>85</v>
      </c>
      <c r="B117" s="53" t="s">
        <v>90</v>
      </c>
      <c r="C117" s="53"/>
      <c r="D117" s="53"/>
      <c r="E117" s="60"/>
      <c r="F117" s="60"/>
    </row>
    <row r="118" customFormat="false" ht="15" hidden="false" customHeight="true" outlineLevel="0" collapsed="false">
      <c r="A118" s="71" t="s">
        <v>155</v>
      </c>
      <c r="B118" s="71"/>
      <c r="C118" s="71"/>
      <c r="D118" s="71"/>
      <c r="E118" s="66" t="n">
        <f aca="false">SUM(E113:E117)</f>
        <v>634.483055555555</v>
      </c>
      <c r="F118" s="66" t="n">
        <f aca="false">SUM(F113:F117)</f>
        <v>634.483055555555</v>
      </c>
    </row>
    <row r="119" customFormat="false" ht="13.8" hidden="false" customHeight="false" outlineLevel="0" collapsed="false">
      <c r="A119" s="86"/>
      <c r="B119" s="86"/>
      <c r="C119" s="86"/>
      <c r="D119" s="86"/>
      <c r="E119" s="86"/>
      <c r="F119" s="104"/>
    </row>
    <row r="120" customFormat="false" ht="13.8" hidden="false" customHeight="false" outlineLevel="0" collapsed="false">
      <c r="A120" s="47"/>
      <c r="B120" s="47"/>
      <c r="C120" s="48"/>
      <c r="D120" s="48"/>
      <c r="E120" s="49"/>
      <c r="F120" s="49"/>
    </row>
    <row r="121" customFormat="false" ht="13.8" hidden="false" customHeight="false" outlineLevel="0" collapsed="false">
      <c r="A121" s="87" t="s">
        <v>156</v>
      </c>
      <c r="B121" s="87"/>
      <c r="C121" s="87"/>
      <c r="D121" s="87"/>
      <c r="E121" s="87"/>
      <c r="F121" s="105"/>
    </row>
    <row r="122" customFormat="false" ht="15" hidden="false" customHeight="false" outlineLevel="0" collapsed="false">
      <c r="A122" s="47"/>
      <c r="B122" s="47"/>
      <c r="C122" s="48"/>
      <c r="D122" s="48"/>
      <c r="E122" s="56" t="s">
        <v>232</v>
      </c>
      <c r="F122" s="56" t="s">
        <v>235</v>
      </c>
    </row>
    <row r="123" customFormat="false" ht="15" hidden="false" customHeight="true" outlineLevel="0" collapsed="false">
      <c r="A123" s="56" t="n">
        <v>5</v>
      </c>
      <c r="B123" s="56" t="s">
        <v>157</v>
      </c>
      <c r="C123" s="56"/>
      <c r="D123" s="56"/>
      <c r="E123" s="63" t="s">
        <v>80</v>
      </c>
      <c r="F123" s="63" t="s">
        <v>80</v>
      </c>
    </row>
    <row r="124" customFormat="false" ht="15" hidden="false" customHeight="true" outlineLevel="0" collapsed="false">
      <c r="A124" s="51" t="s">
        <v>54</v>
      </c>
      <c r="B124" s="53" t="s">
        <v>158</v>
      </c>
      <c r="C124" s="53"/>
      <c r="D124" s="53"/>
      <c r="E124" s="60" t="n">
        <f aca="false">E38</f>
        <v>1309.15</v>
      </c>
      <c r="F124" s="60" t="n">
        <f aca="false">F38</f>
        <v>1309.15</v>
      </c>
    </row>
    <row r="125" customFormat="false" ht="15" hidden="false" customHeight="true" outlineLevel="0" collapsed="false">
      <c r="A125" s="51" t="s">
        <v>56</v>
      </c>
      <c r="B125" s="53" t="s">
        <v>159</v>
      </c>
      <c r="C125" s="53"/>
      <c r="D125" s="53"/>
      <c r="E125" s="60" t="n">
        <f aca="false">E79</f>
        <v>1405.28873493736</v>
      </c>
      <c r="F125" s="60" t="n">
        <f aca="false">F79</f>
        <v>1405.28873490136</v>
      </c>
    </row>
    <row r="126" customFormat="false" ht="15" hidden="false" customHeight="true" outlineLevel="0" collapsed="false">
      <c r="A126" s="51" t="s">
        <v>58</v>
      </c>
      <c r="B126" s="53" t="s">
        <v>160</v>
      </c>
      <c r="C126" s="53"/>
      <c r="D126" s="53"/>
      <c r="E126" s="60" t="n">
        <f aca="false">E91</f>
        <v>59.2106240954832</v>
      </c>
      <c r="F126" s="60" t="n">
        <f aca="false">F91</f>
        <v>59.2106240954832</v>
      </c>
    </row>
    <row r="127" customFormat="false" ht="15" hidden="false" customHeight="true" outlineLevel="0" collapsed="false">
      <c r="A127" s="51" t="s">
        <v>61</v>
      </c>
      <c r="B127" s="53" t="s">
        <v>161</v>
      </c>
      <c r="C127" s="53"/>
      <c r="D127" s="53"/>
      <c r="E127" s="60" t="n">
        <f aca="false">E103+E108</f>
        <v>34.4919777764121</v>
      </c>
      <c r="F127" s="60" t="n">
        <f aca="false">F103+F108</f>
        <v>34.4919777764121</v>
      </c>
    </row>
    <row r="128" customFormat="false" ht="15" hidden="false" customHeight="true" outlineLevel="0" collapsed="false">
      <c r="A128" s="51" t="s">
        <v>85</v>
      </c>
      <c r="B128" s="53" t="s">
        <v>162</v>
      </c>
      <c r="C128" s="53"/>
      <c r="D128" s="53"/>
      <c r="E128" s="60" t="n">
        <f aca="false">E118</f>
        <v>634.483055555555</v>
      </c>
      <c r="F128" s="60" t="n">
        <f aca="false">F118</f>
        <v>634.483055555555</v>
      </c>
    </row>
    <row r="129" customFormat="false" ht="15" hidden="false" customHeight="true" outlineLevel="0" collapsed="false">
      <c r="A129" s="65" t="s">
        <v>157</v>
      </c>
      <c r="B129" s="65"/>
      <c r="C129" s="65"/>
      <c r="D129" s="65"/>
      <c r="E129" s="66" t="n">
        <f aca="false">SUM(E124:E128)</f>
        <v>3442.62439236481</v>
      </c>
      <c r="F129" s="66" t="n">
        <f aca="false">SUM(F124:F128)</f>
        <v>3442.62439232881</v>
      </c>
    </row>
    <row r="130" customFormat="false" ht="13.8" hidden="false" customHeight="false" outlineLevel="0" collapsed="false">
      <c r="A130" s="47"/>
      <c r="B130" s="47"/>
      <c r="C130" s="48"/>
      <c r="D130" s="48"/>
      <c r="E130" s="49"/>
      <c r="F130" s="49"/>
    </row>
    <row r="131" customFormat="false" ht="15" hidden="false" customHeight="true" outlineLevel="0" collapsed="false">
      <c r="A131" s="62" t="s">
        <v>163</v>
      </c>
      <c r="B131" s="62"/>
      <c r="C131" s="62"/>
      <c r="D131" s="62"/>
      <c r="E131" s="62"/>
      <c r="F131" s="78"/>
    </row>
    <row r="132" customFormat="false" ht="15" hidden="false" customHeight="false" outlineLevel="0" collapsed="false">
      <c r="A132" s="47"/>
      <c r="B132" s="47"/>
      <c r="C132" s="48"/>
      <c r="D132" s="48"/>
      <c r="E132" s="56" t="s">
        <v>232</v>
      </c>
      <c r="F132" s="56" t="s">
        <v>235</v>
      </c>
    </row>
    <row r="133" customFormat="false" ht="15" hidden="false" customHeight="true" outlineLevel="0" collapsed="false">
      <c r="A133" s="97" t="s">
        <v>164</v>
      </c>
      <c r="B133" s="97"/>
      <c r="C133" s="97"/>
      <c r="D133" s="97"/>
      <c r="E133" s="63" t="s">
        <v>80</v>
      </c>
      <c r="F133" s="63" t="s">
        <v>80</v>
      </c>
    </row>
    <row r="134" customFormat="false" ht="15" hidden="false" customHeight="true" outlineLevel="0" collapsed="false">
      <c r="A134" s="51" t="s">
        <v>54</v>
      </c>
      <c r="B134" s="53" t="s">
        <v>165</v>
      </c>
      <c r="C134" s="53"/>
      <c r="D134" s="88" t="n">
        <v>0.0235</v>
      </c>
      <c r="E134" s="60" t="n">
        <f aca="false">E129*$D$134</f>
        <v>80.9016732205731</v>
      </c>
      <c r="F134" s="60" t="n">
        <f aca="false">F129*$D$134</f>
        <v>80.9016732197271</v>
      </c>
    </row>
    <row r="135" customFormat="false" ht="15" hidden="false" customHeight="true" outlineLevel="0" collapsed="false">
      <c r="A135" s="51" t="s">
        <v>56</v>
      </c>
      <c r="B135" s="53" t="s">
        <v>166</v>
      </c>
      <c r="C135" s="53"/>
      <c r="D135" s="88" t="n">
        <v>0.0201</v>
      </c>
      <c r="E135" s="60" t="n">
        <f aca="false">(E129+E134)*$D$135</f>
        <v>70.8228739182662</v>
      </c>
      <c r="F135" s="60" t="n">
        <f aca="false">(F129+F134)*$D$135</f>
        <v>70.8228739175256</v>
      </c>
    </row>
    <row r="136" customFormat="false" ht="15" hidden="false" customHeight="false" outlineLevel="0" collapsed="false">
      <c r="A136" s="89" t="s">
        <v>58</v>
      </c>
      <c r="B136" s="90" t="s">
        <v>167</v>
      </c>
      <c r="C136" s="90"/>
      <c r="D136" s="91" t="n">
        <f aca="false">SUM(D138:D140)</f>
        <v>0.1225</v>
      </c>
      <c r="E136" s="60" t="n">
        <f aca="false">E138+E139+E140</f>
        <v>501.775208078857</v>
      </c>
      <c r="F136" s="60" t="n">
        <f aca="false">F138+F139+F140</f>
        <v>501.77520807361</v>
      </c>
    </row>
    <row r="137" customFormat="false" ht="15" hidden="false" customHeight="false" outlineLevel="0" collapsed="false">
      <c r="A137" s="89" t="s">
        <v>168</v>
      </c>
      <c r="B137" s="92" t="s">
        <v>169</v>
      </c>
      <c r="C137" s="93"/>
      <c r="D137" s="94" t="n">
        <f aca="false">1-D136</f>
        <v>0.8775</v>
      </c>
      <c r="E137" s="95" t="n">
        <f aca="false">(E129+E134+E135)/$D$137</f>
        <v>4096.12414758251</v>
      </c>
      <c r="F137" s="95" t="n">
        <f aca="false">(F129+F134+F135)/$D$137</f>
        <v>4096.12414753967</v>
      </c>
    </row>
    <row r="138" customFormat="false" ht="15" hidden="false" customHeight="false" outlineLevel="0" collapsed="false">
      <c r="A138" s="96" t="s">
        <v>170</v>
      </c>
      <c r="B138" s="90" t="s">
        <v>22</v>
      </c>
      <c r="C138" s="90"/>
      <c r="D138" s="70" t="n">
        <f aca="false">PROPOSTA!E11</f>
        <v>0.0165</v>
      </c>
      <c r="E138" s="95" t="n">
        <f aca="false">D138*$E$137</f>
        <v>67.5860484351114</v>
      </c>
      <c r="F138" s="95" t="n">
        <f aca="false">D138*$F$137</f>
        <v>67.5860484344046</v>
      </c>
    </row>
    <row r="139" customFormat="false" ht="15" hidden="false" customHeight="false" outlineLevel="0" collapsed="false">
      <c r="A139" s="96" t="s">
        <v>171</v>
      </c>
      <c r="B139" s="90" t="s">
        <v>23</v>
      </c>
      <c r="C139" s="90"/>
      <c r="D139" s="70" t="n">
        <f aca="false">PROPOSTA!G11</f>
        <v>0.076</v>
      </c>
      <c r="E139" s="95" t="n">
        <f aca="false">D139*$E$137</f>
        <v>311.305435216271</v>
      </c>
      <c r="F139" s="95" t="n">
        <f aca="false">D139*$F$137</f>
        <v>311.305435213015</v>
      </c>
    </row>
    <row r="140" customFormat="false" ht="15" hidden="false" customHeight="false" outlineLevel="0" collapsed="false">
      <c r="A140" s="89" t="s">
        <v>172</v>
      </c>
      <c r="B140" s="90" t="s">
        <v>173</v>
      </c>
      <c r="C140" s="90"/>
      <c r="D140" s="88" t="n">
        <v>0.03</v>
      </c>
      <c r="E140" s="95" t="n">
        <f aca="false">D140*$E$137</f>
        <v>122.883724427475</v>
      </c>
      <c r="F140" s="95" t="n">
        <f aca="false">D140*$F$137</f>
        <v>122.88372442619</v>
      </c>
    </row>
    <row r="141" customFormat="false" ht="15" hidden="false" customHeight="true" outlineLevel="0" collapsed="false">
      <c r="A141" s="71" t="s">
        <v>174</v>
      </c>
      <c r="B141" s="71"/>
      <c r="C141" s="71"/>
      <c r="D141" s="71"/>
      <c r="E141" s="66" t="n">
        <f aca="false">SUM(E134:E136)</f>
        <v>653.499755217696</v>
      </c>
      <c r="F141" s="66" t="n">
        <f aca="false">SUM(F134:F136)</f>
        <v>653.499755210863</v>
      </c>
    </row>
    <row r="142" customFormat="false" ht="13.8" hidden="false" customHeight="false" outlineLevel="0" collapsed="false">
      <c r="A142" s="47"/>
      <c r="B142" s="47"/>
      <c r="C142" s="48"/>
      <c r="D142" s="48"/>
      <c r="E142" s="49"/>
      <c r="F142" s="49"/>
    </row>
    <row r="143" customFormat="false" ht="15" hidden="false" customHeight="true" outlineLevel="0" collapsed="false">
      <c r="A143" s="50" t="s">
        <v>175</v>
      </c>
      <c r="B143" s="50"/>
      <c r="C143" s="50"/>
      <c r="D143" s="50"/>
      <c r="E143" s="50"/>
      <c r="F143" s="106"/>
    </row>
    <row r="144" customFormat="false" ht="13.8" hidden="false" customHeight="false" outlineLevel="0" collapsed="false">
      <c r="A144" s="47"/>
      <c r="B144" s="47"/>
      <c r="C144" s="48"/>
      <c r="D144" s="48"/>
      <c r="E144" s="49"/>
      <c r="F144" s="49"/>
    </row>
    <row r="145" customFormat="false" ht="15" hidden="false" customHeight="true" outlineLevel="0" collapsed="false">
      <c r="A145" s="97" t="s">
        <v>176</v>
      </c>
      <c r="B145" s="97"/>
      <c r="C145" s="97"/>
      <c r="D145" s="97"/>
      <c r="E145" s="56" t="s">
        <v>232</v>
      </c>
      <c r="F145" s="56" t="s">
        <v>235</v>
      </c>
    </row>
    <row r="146" customFormat="false" ht="15" hidden="false" customHeight="true" outlineLevel="0" collapsed="false">
      <c r="A146" s="74"/>
      <c r="B146" s="75" t="s">
        <v>177</v>
      </c>
      <c r="C146" s="75"/>
      <c r="D146" s="75"/>
      <c r="E146" s="63" t="s">
        <v>80</v>
      </c>
      <c r="F146" s="63" t="s">
        <v>80</v>
      </c>
    </row>
    <row r="147" customFormat="false" ht="15" hidden="false" customHeight="true" outlineLevel="0" collapsed="false">
      <c r="A147" s="51" t="s">
        <v>178</v>
      </c>
      <c r="B147" s="53" t="s">
        <v>179</v>
      </c>
      <c r="C147" s="53"/>
      <c r="D147" s="53"/>
      <c r="E147" s="60" t="n">
        <f aca="false">E124</f>
        <v>1309.15</v>
      </c>
      <c r="F147" s="60" t="n">
        <f aca="false">F124</f>
        <v>1309.15</v>
      </c>
    </row>
    <row r="148" customFormat="false" ht="15" hidden="false" customHeight="true" outlineLevel="0" collapsed="false">
      <c r="A148" s="51" t="s">
        <v>180</v>
      </c>
      <c r="B148" s="53" t="s">
        <v>181</v>
      </c>
      <c r="C148" s="53"/>
      <c r="D148" s="53"/>
      <c r="E148" s="60" t="n">
        <f aca="false">E125</f>
        <v>1405.28873493736</v>
      </c>
      <c r="F148" s="60" t="n">
        <f aca="false">F125</f>
        <v>1405.28873490136</v>
      </c>
    </row>
    <row r="149" customFormat="false" ht="15" hidden="false" customHeight="true" outlineLevel="0" collapsed="false">
      <c r="A149" s="51" t="s">
        <v>182</v>
      </c>
      <c r="B149" s="53" t="s">
        <v>183</v>
      </c>
      <c r="C149" s="53"/>
      <c r="D149" s="53"/>
      <c r="E149" s="60" t="n">
        <f aca="false">E126</f>
        <v>59.2106240954832</v>
      </c>
      <c r="F149" s="60" t="n">
        <f aca="false">F126</f>
        <v>59.2106240954832</v>
      </c>
    </row>
    <row r="150" customFormat="false" ht="15" hidden="false" customHeight="true" outlineLevel="0" collapsed="false">
      <c r="A150" s="51" t="s">
        <v>184</v>
      </c>
      <c r="B150" s="53" t="s">
        <v>185</v>
      </c>
      <c r="C150" s="53"/>
      <c r="D150" s="53"/>
      <c r="E150" s="60" t="n">
        <f aca="false">E127</f>
        <v>34.4919777764121</v>
      </c>
      <c r="F150" s="60" t="n">
        <f aca="false">F127</f>
        <v>34.4919777764121</v>
      </c>
    </row>
    <row r="151" customFormat="false" ht="15" hidden="false" customHeight="true" outlineLevel="0" collapsed="false">
      <c r="A151" s="51" t="s">
        <v>186</v>
      </c>
      <c r="B151" s="53" t="s">
        <v>187</v>
      </c>
      <c r="C151" s="53"/>
      <c r="D151" s="53"/>
      <c r="E151" s="60" t="n">
        <f aca="false">E128</f>
        <v>634.483055555555</v>
      </c>
      <c r="F151" s="60" t="n">
        <f aca="false">F128</f>
        <v>634.483055555555</v>
      </c>
    </row>
    <row r="152" customFormat="false" ht="15" hidden="false" customHeight="true" outlineLevel="0" collapsed="false">
      <c r="A152" s="51" t="s">
        <v>188</v>
      </c>
      <c r="B152" s="53" t="s">
        <v>189</v>
      </c>
      <c r="C152" s="53"/>
      <c r="D152" s="53"/>
      <c r="E152" s="60" t="n">
        <f aca="false">E141</f>
        <v>653.499755217696</v>
      </c>
      <c r="F152" s="60" t="n">
        <f aca="false">F141</f>
        <v>653.499755210863</v>
      </c>
    </row>
    <row r="153" customFormat="false" ht="15" hidden="false" customHeight="true" outlineLevel="0" collapsed="false">
      <c r="A153" s="71" t="s">
        <v>190</v>
      </c>
      <c r="B153" s="71"/>
      <c r="C153" s="71"/>
      <c r="D153" s="71"/>
      <c r="E153" s="66" t="n">
        <f aca="false">ROUND(SUM(E147:E152),2)</f>
        <v>4096.12</v>
      </c>
      <c r="F153" s="66" t="n">
        <f aca="false">ROUND(SUM(F147:F152),2)</f>
        <v>4096.12</v>
      </c>
    </row>
    <row r="154" customFormat="false" ht="13.8" hidden="false" customHeight="false" outlineLevel="0" collapsed="false">
      <c r="A154" s="68"/>
      <c r="B154" s="68"/>
      <c r="C154" s="68"/>
      <c r="D154" s="68"/>
      <c r="E154" s="69"/>
      <c r="F154" s="69"/>
    </row>
    <row r="155" customFormat="false" ht="15" hidden="false" customHeight="true" outlineLevel="0" collapsed="false">
      <c r="A155" s="97" t="s">
        <v>205</v>
      </c>
      <c r="B155" s="97"/>
      <c r="C155" s="97"/>
      <c r="D155" s="97"/>
      <c r="E155" s="56" t="s">
        <v>232</v>
      </c>
      <c r="F155" s="56" t="s">
        <v>235</v>
      </c>
    </row>
    <row r="156" customFormat="false" ht="15" hidden="false" customHeight="true" outlineLevel="0" collapsed="false">
      <c r="A156" s="74" t="s">
        <v>206</v>
      </c>
      <c r="B156" s="74"/>
      <c r="C156" s="74"/>
      <c r="D156" s="74"/>
      <c r="E156" s="107" t="n">
        <v>1</v>
      </c>
      <c r="F156" s="107" t="n">
        <v>3</v>
      </c>
    </row>
    <row r="157" customFormat="false" ht="15" hidden="false" customHeight="true" outlineLevel="0" collapsed="false">
      <c r="A157" s="74" t="s">
        <v>207</v>
      </c>
      <c r="B157" s="74"/>
      <c r="C157" s="74"/>
      <c r="D157" s="74"/>
      <c r="E157" s="107" t="n">
        <v>36</v>
      </c>
      <c r="F157" s="107" t="n">
        <v>33</v>
      </c>
    </row>
    <row r="158" customFormat="false" ht="15" hidden="false" customHeight="true" outlineLevel="0" collapsed="false">
      <c r="A158" s="74" t="s">
        <v>208</v>
      </c>
      <c r="B158" s="74"/>
      <c r="C158" s="74"/>
      <c r="D158" s="74"/>
      <c r="E158" s="64" t="n">
        <f aca="false">E156*E157*E153</f>
        <v>147460.32</v>
      </c>
      <c r="F158" s="64" t="n">
        <f aca="false">F156*F157*F153</f>
        <v>405515.88</v>
      </c>
    </row>
    <row r="159" customFormat="false" ht="15" hidden="false" customHeight="true" outlineLevel="0" collapsed="false">
      <c r="A159" s="71" t="s">
        <v>191</v>
      </c>
      <c r="B159" s="71"/>
      <c r="C159" s="71"/>
      <c r="D159" s="71"/>
      <c r="E159" s="66" t="n">
        <f aca="false">E158+F158</f>
        <v>552976.2</v>
      </c>
      <c r="F159" s="66"/>
    </row>
    <row r="160" customFormat="false" ht="15" hidden="false" customHeight="true" outlineLevel="0" collapsed="false">
      <c r="A160" s="71" t="s">
        <v>209</v>
      </c>
      <c r="B160" s="71"/>
      <c r="C160" s="71"/>
      <c r="D160" s="71"/>
      <c r="E160" s="66" t="n">
        <f aca="false">E159/36</f>
        <v>15360.45</v>
      </c>
      <c r="F160" s="66"/>
    </row>
    <row r="161" customFormat="false" ht="15" hidden="false" customHeight="true" outlineLevel="0" collapsed="false">
      <c r="A161" s="71" t="s">
        <v>210</v>
      </c>
      <c r="B161" s="71"/>
      <c r="C161" s="71"/>
      <c r="D161" s="71"/>
      <c r="E161" s="66" t="n">
        <f aca="false">ROUND(E159/(E156*E157+F156*F157),2)</f>
        <v>4096.12</v>
      </c>
      <c r="F161" s="66"/>
    </row>
  </sheetData>
  <mergeCells count="135">
    <mergeCell ref="A1:E1"/>
    <mergeCell ref="A3:E3"/>
    <mergeCell ref="B5:E5"/>
    <mergeCell ref="B6:E6"/>
    <mergeCell ref="A8:E8"/>
    <mergeCell ref="B10:D10"/>
    <mergeCell ref="B11:D11"/>
    <mergeCell ref="B12:D12"/>
    <mergeCell ref="B13:D13"/>
    <mergeCell ref="A15:E15"/>
    <mergeCell ref="D17:E17"/>
    <mergeCell ref="D18:E18"/>
    <mergeCell ref="C19:D19"/>
    <mergeCell ref="A20:E20"/>
    <mergeCell ref="B21:D21"/>
    <mergeCell ref="B22:D22"/>
    <mergeCell ref="B23:D23"/>
    <mergeCell ref="A25:E25"/>
    <mergeCell ref="A27:E27"/>
    <mergeCell ref="A29:D29"/>
    <mergeCell ref="B30:D30"/>
    <mergeCell ref="B31:D31"/>
    <mergeCell ref="B32:D32"/>
    <mergeCell ref="B33:D33"/>
    <mergeCell ref="B34:D34"/>
    <mergeCell ref="B35:D35"/>
    <mergeCell ref="B36:D36"/>
    <mergeCell ref="B37:D37"/>
    <mergeCell ref="A38:D38"/>
    <mergeCell ref="A39:F39"/>
    <mergeCell ref="A41:E41"/>
    <mergeCell ref="A43:D43"/>
    <mergeCell ref="B44:C44"/>
    <mergeCell ref="B45:C45"/>
    <mergeCell ref="B46:C46"/>
    <mergeCell ref="A47:C47"/>
    <mergeCell ref="A48:F48"/>
    <mergeCell ref="A50:D50"/>
    <mergeCell ref="B51:C51"/>
    <mergeCell ref="A52:A58"/>
    <mergeCell ref="B52:C52"/>
    <mergeCell ref="B53:C53"/>
    <mergeCell ref="B54:C54"/>
    <mergeCell ref="B55:C55"/>
    <mergeCell ref="B56:C56"/>
    <mergeCell ref="B57:C57"/>
    <mergeCell ref="B58:C58"/>
    <mergeCell ref="B59:C59"/>
    <mergeCell ref="A60:C60"/>
    <mergeCell ref="A61:F61"/>
    <mergeCell ref="A63:D63"/>
    <mergeCell ref="B64:D64"/>
    <mergeCell ref="B65:C65"/>
    <mergeCell ref="B66:C66"/>
    <mergeCell ref="B67:D67"/>
    <mergeCell ref="B68:D68"/>
    <mergeCell ref="B69:D69"/>
    <mergeCell ref="A70:D70"/>
    <mergeCell ref="A72:E72"/>
    <mergeCell ref="A74:D74"/>
    <mergeCell ref="B75:D75"/>
    <mergeCell ref="B76:D76"/>
    <mergeCell ref="B77:D77"/>
    <mergeCell ref="B78:D78"/>
    <mergeCell ref="A79:D79"/>
    <mergeCell ref="A81:E81"/>
    <mergeCell ref="A83:D83"/>
    <mergeCell ref="B84:C84"/>
    <mergeCell ref="B85:C85"/>
    <mergeCell ref="B86:C86"/>
    <mergeCell ref="B87:C87"/>
    <mergeCell ref="B88:C88"/>
    <mergeCell ref="B89:C89"/>
    <mergeCell ref="B90:C90"/>
    <mergeCell ref="A91:D91"/>
    <mergeCell ref="A92:F92"/>
    <mergeCell ref="A94:E94"/>
    <mergeCell ref="A96:D96"/>
    <mergeCell ref="B97:C97"/>
    <mergeCell ref="B98:C98"/>
    <mergeCell ref="B99:C99"/>
    <mergeCell ref="B100:C100"/>
    <mergeCell ref="B101:C101"/>
    <mergeCell ref="B102:C102"/>
    <mergeCell ref="A103:D103"/>
    <mergeCell ref="A105:D105"/>
    <mergeCell ref="B106:D106"/>
    <mergeCell ref="B107:D107"/>
    <mergeCell ref="A108:D108"/>
    <mergeCell ref="A110:E110"/>
    <mergeCell ref="B112:D112"/>
    <mergeCell ref="B113:D113"/>
    <mergeCell ref="B114:D114"/>
    <mergeCell ref="B115:D115"/>
    <mergeCell ref="B116:D116"/>
    <mergeCell ref="B117:D117"/>
    <mergeCell ref="A118:D118"/>
    <mergeCell ref="A119:E119"/>
    <mergeCell ref="A121:E121"/>
    <mergeCell ref="B123:D123"/>
    <mergeCell ref="B124:D124"/>
    <mergeCell ref="B125:D125"/>
    <mergeCell ref="B126:D126"/>
    <mergeCell ref="B127:D127"/>
    <mergeCell ref="B128:D128"/>
    <mergeCell ref="A129:D129"/>
    <mergeCell ref="A131:E131"/>
    <mergeCell ref="A133:D133"/>
    <mergeCell ref="B134:C134"/>
    <mergeCell ref="B135:C135"/>
    <mergeCell ref="B136:C136"/>
    <mergeCell ref="B138:C138"/>
    <mergeCell ref="B139:C139"/>
    <mergeCell ref="B140:C140"/>
    <mergeCell ref="A141:D141"/>
    <mergeCell ref="A143:E143"/>
    <mergeCell ref="A145:D145"/>
    <mergeCell ref="B146:D146"/>
    <mergeCell ref="B147:D147"/>
    <mergeCell ref="B148:D148"/>
    <mergeCell ref="B149:D149"/>
    <mergeCell ref="B150:D150"/>
    <mergeCell ref="B151:D151"/>
    <mergeCell ref="B152:D152"/>
    <mergeCell ref="A153:D153"/>
    <mergeCell ref="A155:D155"/>
    <mergeCell ref="A156:D156"/>
    <mergeCell ref="A157:D157"/>
    <mergeCell ref="A158:D158"/>
    <mergeCell ref="A159:D159"/>
    <mergeCell ref="E159:F159"/>
    <mergeCell ref="A160:D160"/>
    <mergeCell ref="E160:F160"/>
    <mergeCell ref="A161:D161"/>
    <mergeCell ref="E161:F161"/>
  </mergeCells>
  <printOptions headings="false" gridLines="false" gridLinesSet="true" horizontalCentered="tru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5" man="true" max="65535" min="0"/>
  </colBreaks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 filterMode="false">
    <tabColor rgb="FF00FFFF"/>
    <pageSetUpPr fitToPage="false"/>
  </sheetPr>
  <dimension ref="A1:H16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3.8" zeroHeight="false" outlineLevelRow="0" outlineLevelCol="0"/>
  <cols>
    <col collapsed="false" customWidth="true" hidden="false" outlineLevel="0" max="1" min="1" style="0" width="16.71"/>
    <col collapsed="false" customWidth="true" hidden="false" outlineLevel="0" max="2" min="2" style="0" width="19.14"/>
    <col collapsed="false" customWidth="true" hidden="false" outlineLevel="0" max="3" min="3" style="0" width="32.43"/>
    <col collapsed="false" customWidth="true" hidden="false" outlineLevel="0" max="4" min="4" style="0" width="14.57"/>
    <col collapsed="false" customWidth="true" hidden="false" outlineLevel="0" max="8" min="5" style="0" width="16.43"/>
    <col collapsed="false" customWidth="true" hidden="false" outlineLevel="0" max="1025" min="9" style="0" width="14.43"/>
  </cols>
  <sheetData>
    <row r="1" customFormat="false" ht="15" hidden="false" customHeight="true" outlineLevel="0" collapsed="false">
      <c r="A1" s="46" t="s">
        <v>49</v>
      </c>
      <c r="B1" s="46"/>
      <c r="C1" s="46"/>
      <c r="D1" s="46"/>
      <c r="E1" s="46"/>
      <c r="F1" s="68"/>
      <c r="G1" s="68"/>
      <c r="H1" s="68"/>
    </row>
    <row r="2" customFormat="false" ht="13.8" hidden="false" customHeight="false" outlineLevel="0" collapsed="false">
      <c r="A2" s="47"/>
      <c r="B2" s="47"/>
      <c r="C2" s="48"/>
      <c r="D2" s="48"/>
      <c r="E2" s="49"/>
      <c r="F2" s="68"/>
      <c r="G2" s="68"/>
      <c r="H2" s="68"/>
    </row>
    <row r="3" customFormat="false" ht="15" hidden="false" customHeight="true" outlineLevel="0" collapsed="false">
      <c r="A3" s="50" t="s">
        <v>50</v>
      </c>
      <c r="B3" s="50"/>
      <c r="C3" s="50"/>
      <c r="D3" s="50"/>
      <c r="E3" s="50"/>
      <c r="F3" s="68"/>
      <c r="G3" s="68"/>
      <c r="H3" s="68"/>
    </row>
    <row r="4" customFormat="false" ht="13.8" hidden="false" customHeight="false" outlineLevel="0" collapsed="false">
      <c r="A4" s="47"/>
      <c r="B4" s="47"/>
      <c r="C4" s="48"/>
      <c r="D4" s="48"/>
      <c r="E4" s="49"/>
      <c r="F4" s="68"/>
      <c r="G4" s="68"/>
      <c r="H4" s="68"/>
    </row>
    <row r="5" customFormat="false" ht="15" hidden="false" customHeight="false" outlineLevel="0" collapsed="false">
      <c r="A5" s="51" t="s">
        <v>51</v>
      </c>
      <c r="B5" s="52" t="str">
        <f aca="false">PROPOSTA!C2</f>
        <v>23232.001266/2021-84</v>
      </c>
      <c r="C5" s="52"/>
      <c r="D5" s="52"/>
      <c r="E5" s="52"/>
      <c r="F5" s="68"/>
      <c r="G5" s="68"/>
      <c r="H5" s="68"/>
    </row>
    <row r="6" customFormat="false" ht="15" hidden="false" customHeight="false" outlineLevel="0" collapsed="false">
      <c r="A6" s="51" t="s">
        <v>52</v>
      </c>
      <c r="B6" s="52" t="str">
        <f aca="false">PROPOSTA!E2</f>
        <v>20/2022</v>
      </c>
      <c r="C6" s="52"/>
      <c r="D6" s="52"/>
      <c r="E6" s="52"/>
      <c r="F6" s="68"/>
      <c r="G6" s="68"/>
      <c r="H6" s="68"/>
    </row>
    <row r="7" customFormat="false" ht="13.8" hidden="false" customHeight="false" outlineLevel="0" collapsed="false">
      <c r="A7" s="47"/>
      <c r="B7" s="47"/>
      <c r="C7" s="48"/>
      <c r="D7" s="48"/>
      <c r="E7" s="49"/>
      <c r="F7" s="68"/>
      <c r="G7" s="68"/>
      <c r="H7" s="68"/>
    </row>
    <row r="8" customFormat="false" ht="15" hidden="false" customHeight="true" outlineLevel="0" collapsed="false">
      <c r="A8" s="50" t="s">
        <v>53</v>
      </c>
      <c r="B8" s="50"/>
      <c r="C8" s="50"/>
      <c r="D8" s="50"/>
      <c r="E8" s="50"/>
      <c r="F8" s="68"/>
      <c r="G8" s="68"/>
      <c r="H8" s="68"/>
    </row>
    <row r="9" customFormat="false" ht="13.8" hidden="false" customHeight="false" outlineLevel="0" collapsed="false">
      <c r="A9" s="47"/>
      <c r="B9" s="47"/>
      <c r="C9" s="48"/>
      <c r="D9" s="48"/>
      <c r="E9" s="49"/>
      <c r="F9" s="68"/>
      <c r="G9" s="68"/>
      <c r="H9" s="68"/>
    </row>
    <row r="10" customFormat="false" ht="15" hidden="false" customHeight="true" outlineLevel="0" collapsed="false">
      <c r="A10" s="51" t="s">
        <v>54</v>
      </c>
      <c r="B10" s="53" t="s">
        <v>55</v>
      </c>
      <c r="C10" s="53"/>
      <c r="D10" s="53"/>
      <c r="E10" s="54" t="n">
        <f aca="false">PROPOSTA!G2</f>
        <v>44678</v>
      </c>
      <c r="F10" s="68"/>
      <c r="G10" s="68"/>
      <c r="H10" s="68"/>
    </row>
    <row r="11" customFormat="false" ht="15" hidden="false" customHeight="true" outlineLevel="0" collapsed="false">
      <c r="A11" s="51" t="s">
        <v>56</v>
      </c>
      <c r="B11" s="53" t="s">
        <v>57</v>
      </c>
      <c r="C11" s="53"/>
      <c r="D11" s="53"/>
      <c r="E11" s="55" t="s">
        <v>46</v>
      </c>
      <c r="F11" s="68"/>
      <c r="G11" s="68"/>
      <c r="H11" s="68"/>
    </row>
    <row r="12" customFormat="false" ht="15" hidden="false" customHeight="true" outlineLevel="0" collapsed="false">
      <c r="A12" s="51" t="s">
        <v>58</v>
      </c>
      <c r="B12" s="53" t="s">
        <v>59</v>
      </c>
      <c r="C12" s="53"/>
      <c r="D12" s="53"/>
      <c r="E12" s="55" t="s">
        <v>238</v>
      </c>
      <c r="F12" s="68"/>
      <c r="G12" s="68"/>
      <c r="H12" s="68"/>
    </row>
    <row r="13" customFormat="false" ht="15" hidden="false" customHeight="true" outlineLevel="0" collapsed="false">
      <c r="A13" s="51" t="s">
        <v>61</v>
      </c>
      <c r="B13" s="53" t="s">
        <v>62</v>
      </c>
      <c r="C13" s="53"/>
      <c r="D13" s="53"/>
      <c r="E13" s="51" t="n">
        <v>36</v>
      </c>
      <c r="F13" s="68"/>
      <c r="G13" s="68"/>
      <c r="H13" s="68"/>
    </row>
    <row r="14" customFormat="false" ht="13.8" hidden="false" customHeight="false" outlineLevel="0" collapsed="false">
      <c r="A14" s="47"/>
      <c r="B14" s="47"/>
      <c r="C14" s="48"/>
      <c r="D14" s="48"/>
      <c r="E14" s="49"/>
      <c r="F14" s="68"/>
      <c r="G14" s="68"/>
      <c r="H14" s="68"/>
    </row>
    <row r="15" customFormat="false" ht="15" hidden="false" customHeight="true" outlineLevel="0" collapsed="false">
      <c r="A15" s="50" t="s">
        <v>63</v>
      </c>
      <c r="B15" s="50"/>
      <c r="C15" s="50"/>
      <c r="D15" s="50"/>
      <c r="E15" s="50"/>
      <c r="F15" s="68"/>
      <c r="G15" s="68"/>
      <c r="H15" s="68"/>
    </row>
    <row r="16" customFormat="false" ht="13.8" hidden="false" customHeight="false" outlineLevel="0" collapsed="false">
      <c r="A16" s="47"/>
      <c r="B16" s="47"/>
      <c r="C16" s="48"/>
      <c r="D16" s="48"/>
      <c r="E16" s="49"/>
      <c r="F16" s="68"/>
      <c r="G16" s="68"/>
      <c r="H16" s="68"/>
    </row>
    <row r="17" customFormat="false" ht="28.5" hidden="false" customHeight="true" outlineLevel="0" collapsed="false">
      <c r="A17" s="56" t="s">
        <v>64</v>
      </c>
      <c r="B17" s="56" t="s">
        <v>65</v>
      </c>
      <c r="C17" s="56" t="s">
        <v>66</v>
      </c>
      <c r="D17" s="57" t="s">
        <v>67</v>
      </c>
      <c r="E17" s="57"/>
      <c r="F17" s="68"/>
      <c r="G17" s="68"/>
      <c r="H17" s="68"/>
    </row>
    <row r="18" customFormat="false" ht="28.5" hidden="false" customHeight="true" outlineLevel="0" collapsed="false">
      <c r="A18" s="51" t="s">
        <v>44</v>
      </c>
      <c r="B18" s="51" t="s">
        <v>38</v>
      </c>
      <c r="C18" s="58" t="n">
        <f aca="false">(E156*E157+F156*F157+G156*G157+H156*H157)</f>
        <v>240</v>
      </c>
      <c r="D18" s="51" t="s">
        <v>68</v>
      </c>
      <c r="E18" s="51"/>
      <c r="F18" s="68"/>
      <c r="G18" s="68"/>
      <c r="H18" s="68"/>
    </row>
    <row r="19" customFormat="false" ht="13.8" hidden="false" customHeight="false" outlineLevel="0" collapsed="false">
      <c r="A19" s="47"/>
      <c r="B19" s="47"/>
      <c r="C19" s="59"/>
      <c r="D19" s="59"/>
      <c r="E19" s="49"/>
      <c r="F19" s="68"/>
      <c r="G19" s="68"/>
      <c r="H19" s="68"/>
    </row>
    <row r="20" customFormat="false" ht="15" hidden="false" customHeight="true" outlineLevel="0" collapsed="false">
      <c r="A20" s="56" t="s">
        <v>69</v>
      </c>
      <c r="B20" s="56"/>
      <c r="C20" s="56"/>
      <c r="D20" s="56"/>
      <c r="E20" s="56"/>
      <c r="F20" s="68"/>
      <c r="G20" s="68"/>
      <c r="H20" s="68"/>
    </row>
    <row r="21" customFormat="false" ht="42" hidden="false" customHeight="true" outlineLevel="0" collapsed="false">
      <c r="A21" s="51" t="s">
        <v>54</v>
      </c>
      <c r="B21" s="53" t="s">
        <v>70</v>
      </c>
      <c r="C21" s="53"/>
      <c r="D21" s="53"/>
      <c r="E21" s="60" t="s">
        <v>231</v>
      </c>
      <c r="F21" s="68"/>
      <c r="G21" s="68"/>
      <c r="H21" s="68"/>
    </row>
    <row r="22" customFormat="false" ht="15" hidden="false" customHeight="true" outlineLevel="0" collapsed="false">
      <c r="A22" s="51" t="s">
        <v>56</v>
      </c>
      <c r="B22" s="53" t="s">
        <v>72</v>
      </c>
      <c r="C22" s="53"/>
      <c r="D22" s="53"/>
      <c r="E22" s="55" t="s">
        <v>239</v>
      </c>
      <c r="F22" s="68"/>
      <c r="G22" s="68"/>
      <c r="H22" s="68"/>
    </row>
    <row r="23" customFormat="false" ht="15" hidden="false" customHeight="true" outlineLevel="0" collapsed="false">
      <c r="A23" s="51" t="s">
        <v>58</v>
      </c>
      <c r="B23" s="53" t="s">
        <v>74</v>
      </c>
      <c r="C23" s="53"/>
      <c r="D23" s="53"/>
      <c r="E23" s="61" t="n">
        <v>1238.77</v>
      </c>
      <c r="F23" s="68"/>
      <c r="G23" s="68"/>
      <c r="H23" s="68"/>
    </row>
    <row r="24" customFormat="false" ht="13.8" hidden="false" customHeight="false" outlineLevel="0" collapsed="false">
      <c r="A24" s="47"/>
      <c r="B24" s="47"/>
      <c r="C24" s="48"/>
      <c r="D24" s="48"/>
      <c r="E24" s="49"/>
      <c r="F24" s="68"/>
      <c r="G24" s="68"/>
      <c r="H24" s="68"/>
    </row>
    <row r="25" customFormat="false" ht="15" hidden="false" customHeight="true" outlineLevel="0" collapsed="false">
      <c r="A25" s="50" t="s">
        <v>75</v>
      </c>
      <c r="B25" s="50"/>
      <c r="C25" s="50"/>
      <c r="D25" s="50"/>
      <c r="E25" s="50"/>
      <c r="F25" s="68"/>
      <c r="G25" s="68"/>
      <c r="H25" s="68"/>
    </row>
    <row r="26" customFormat="false" ht="13.8" hidden="false" customHeight="false" outlineLevel="0" collapsed="false">
      <c r="A26" s="47"/>
      <c r="B26" s="47"/>
      <c r="C26" s="48"/>
      <c r="D26" s="48"/>
      <c r="E26" s="49"/>
      <c r="F26" s="68"/>
      <c r="G26" s="68"/>
      <c r="H26" s="68"/>
    </row>
    <row r="27" customFormat="false" ht="15" hidden="false" customHeight="true" outlineLevel="0" collapsed="false">
      <c r="A27" s="62" t="s">
        <v>76</v>
      </c>
      <c r="B27" s="62"/>
      <c r="C27" s="62"/>
      <c r="D27" s="62"/>
      <c r="E27" s="62"/>
      <c r="F27" s="68"/>
      <c r="G27" s="68"/>
      <c r="H27" s="68"/>
    </row>
    <row r="28" customFormat="false" ht="13.8" hidden="false" customHeight="false" outlineLevel="0" collapsed="false">
      <c r="A28" s="47"/>
      <c r="B28" s="47"/>
      <c r="C28" s="48"/>
      <c r="D28" s="48"/>
      <c r="E28" s="49"/>
      <c r="F28" s="68"/>
      <c r="G28" s="68"/>
      <c r="H28" s="68"/>
    </row>
    <row r="29" customFormat="false" ht="28.5" hidden="false" customHeight="true" outlineLevel="0" collapsed="false">
      <c r="A29" s="97" t="s">
        <v>77</v>
      </c>
      <c r="B29" s="97"/>
      <c r="C29" s="97"/>
      <c r="D29" s="97"/>
      <c r="E29" s="56" t="s">
        <v>232</v>
      </c>
      <c r="F29" s="56" t="s">
        <v>233</v>
      </c>
      <c r="G29" s="56" t="s">
        <v>235</v>
      </c>
      <c r="H29" s="56" t="s">
        <v>237</v>
      </c>
    </row>
    <row r="30" customFormat="false" ht="15" hidden="false" customHeight="true" outlineLevel="0" collapsed="false">
      <c r="A30" s="56" t="s">
        <v>78</v>
      </c>
      <c r="B30" s="56" t="s">
        <v>79</v>
      </c>
      <c r="C30" s="56"/>
      <c r="D30" s="56"/>
      <c r="E30" s="63" t="s">
        <v>80</v>
      </c>
      <c r="F30" s="63" t="s">
        <v>80</v>
      </c>
      <c r="G30" s="63" t="str">
        <f aca="false">E30</f>
        <v>Valor (R$)</v>
      </c>
      <c r="H30" s="63" t="str">
        <f aca="false">G30</f>
        <v>Valor (R$)</v>
      </c>
    </row>
    <row r="31" customFormat="false" ht="15" hidden="false" customHeight="true" outlineLevel="0" collapsed="false">
      <c r="A31" s="51" t="s">
        <v>54</v>
      </c>
      <c r="B31" s="53" t="s">
        <v>81</v>
      </c>
      <c r="C31" s="53"/>
      <c r="D31" s="53"/>
      <c r="E31" s="61" t="n">
        <f aca="false">E23</f>
        <v>1238.77</v>
      </c>
      <c r="F31" s="61" t="n">
        <f aca="false">E23</f>
        <v>1238.77</v>
      </c>
      <c r="G31" s="61" t="n">
        <f aca="false">E23</f>
        <v>1238.77</v>
      </c>
      <c r="H31" s="61" t="n">
        <f aca="false">E23</f>
        <v>1238.77</v>
      </c>
    </row>
    <row r="32" customFormat="false" ht="15" hidden="false" customHeight="true" outlineLevel="0" collapsed="false">
      <c r="A32" s="51" t="s">
        <v>56</v>
      </c>
      <c r="B32" s="53" t="s">
        <v>82</v>
      </c>
      <c r="C32" s="53"/>
      <c r="D32" s="53"/>
      <c r="E32" s="60"/>
      <c r="F32" s="60"/>
      <c r="G32" s="60"/>
      <c r="H32" s="60"/>
    </row>
    <row r="33" customFormat="false" ht="15" hidden="false" customHeight="true" outlineLevel="0" collapsed="false">
      <c r="A33" s="51" t="s">
        <v>58</v>
      </c>
      <c r="B33" s="53" t="s">
        <v>83</v>
      </c>
      <c r="C33" s="53"/>
      <c r="D33" s="53"/>
      <c r="E33" s="60"/>
      <c r="F33" s="60" t="n">
        <f aca="false">1212*0.4</f>
        <v>484.8</v>
      </c>
      <c r="G33" s="60"/>
      <c r="H33" s="60" t="n">
        <f aca="false">1212*0.4</f>
        <v>484.8</v>
      </c>
    </row>
    <row r="34" customFormat="false" ht="15" hidden="false" customHeight="true" outlineLevel="0" collapsed="false">
      <c r="A34" s="51" t="s">
        <v>61</v>
      </c>
      <c r="B34" s="53" t="s">
        <v>84</v>
      </c>
      <c r="C34" s="53"/>
      <c r="D34" s="53"/>
      <c r="E34" s="64"/>
      <c r="F34" s="64"/>
      <c r="G34" s="64"/>
      <c r="H34" s="64"/>
    </row>
    <row r="35" customFormat="false" ht="15" hidden="false" customHeight="true" outlineLevel="0" collapsed="false">
      <c r="A35" s="51" t="s">
        <v>85</v>
      </c>
      <c r="B35" s="53" t="s">
        <v>86</v>
      </c>
      <c r="C35" s="53"/>
      <c r="D35" s="53"/>
      <c r="E35" s="64"/>
      <c r="F35" s="64"/>
      <c r="G35" s="64"/>
      <c r="H35" s="64"/>
    </row>
    <row r="36" customFormat="false" ht="15" hidden="false" customHeight="true" outlineLevel="0" collapsed="false">
      <c r="A36" s="51" t="s">
        <v>87</v>
      </c>
      <c r="B36" s="53" t="s">
        <v>88</v>
      </c>
      <c r="C36" s="53"/>
      <c r="D36" s="53"/>
      <c r="E36" s="64"/>
      <c r="F36" s="64"/>
      <c r="G36" s="64"/>
      <c r="H36" s="64"/>
    </row>
    <row r="37" customFormat="false" ht="15" hidden="false" customHeight="true" outlineLevel="0" collapsed="false">
      <c r="A37" s="51" t="s">
        <v>89</v>
      </c>
      <c r="B37" s="53" t="s">
        <v>90</v>
      </c>
      <c r="C37" s="53"/>
      <c r="D37" s="53"/>
      <c r="E37" s="64"/>
      <c r="F37" s="64"/>
      <c r="G37" s="64"/>
      <c r="H37" s="64"/>
    </row>
    <row r="38" customFormat="false" ht="15" hidden="false" customHeight="true" outlineLevel="0" collapsed="false">
      <c r="A38" s="65" t="s">
        <v>91</v>
      </c>
      <c r="B38" s="65"/>
      <c r="C38" s="65"/>
      <c r="D38" s="65"/>
      <c r="E38" s="66" t="n">
        <f aca="false">ROUND(SUM(E31:E37),2)</f>
        <v>1238.77</v>
      </c>
      <c r="F38" s="66" t="n">
        <f aca="false">ROUND(SUM(F31:F37),2)</f>
        <v>1723.57</v>
      </c>
      <c r="G38" s="66" t="n">
        <f aca="false">ROUND(SUM(G31:G37),2)</f>
        <v>1238.77</v>
      </c>
      <c r="H38" s="66" t="n">
        <f aca="false">ROUND(SUM(H31:H37),2)</f>
        <v>1723.57</v>
      </c>
    </row>
    <row r="39" customFormat="false" ht="15" hidden="false" customHeight="true" outlineLevel="0" collapsed="false">
      <c r="A39" s="67" t="s">
        <v>92</v>
      </c>
      <c r="B39" s="67"/>
      <c r="C39" s="67"/>
      <c r="D39" s="67"/>
      <c r="E39" s="67"/>
      <c r="F39" s="67"/>
      <c r="G39" s="67"/>
      <c r="H39" s="67"/>
    </row>
    <row r="40" customFormat="false" ht="13.8" hidden="false" customHeight="false" outlineLevel="0" collapsed="false">
      <c r="A40" s="47"/>
      <c r="B40" s="47"/>
      <c r="C40" s="48"/>
      <c r="D40" s="48"/>
      <c r="E40" s="49"/>
      <c r="F40" s="49"/>
      <c r="G40" s="49"/>
      <c r="H40" s="49"/>
    </row>
    <row r="41" customFormat="false" ht="15" hidden="false" customHeight="true" outlineLevel="0" collapsed="false">
      <c r="A41" s="62" t="s">
        <v>93</v>
      </c>
      <c r="B41" s="62"/>
      <c r="C41" s="62"/>
      <c r="D41" s="62"/>
      <c r="E41" s="62"/>
      <c r="F41" s="78"/>
      <c r="G41" s="78"/>
      <c r="H41" s="78"/>
    </row>
    <row r="42" customFormat="false" ht="13.8" hidden="false" customHeight="false" outlineLevel="0" collapsed="false">
      <c r="A42" s="68"/>
      <c r="B42" s="68"/>
      <c r="C42" s="68"/>
      <c r="D42" s="68"/>
      <c r="E42" s="69"/>
      <c r="F42" s="69"/>
      <c r="G42" s="69"/>
      <c r="H42" s="69"/>
    </row>
    <row r="43" customFormat="false" ht="28.5" hidden="false" customHeight="true" outlineLevel="0" collapsed="false">
      <c r="A43" s="97" t="s">
        <v>94</v>
      </c>
      <c r="B43" s="97"/>
      <c r="C43" s="97"/>
      <c r="D43" s="97"/>
      <c r="E43" s="56" t="s">
        <v>232</v>
      </c>
      <c r="F43" s="56" t="s">
        <v>233</v>
      </c>
      <c r="G43" s="56" t="s">
        <v>235</v>
      </c>
      <c r="H43" s="56" t="s">
        <v>237</v>
      </c>
    </row>
    <row r="44" customFormat="false" ht="15" hidden="false" customHeight="true" outlineLevel="0" collapsed="false">
      <c r="A44" s="56" t="s">
        <v>95</v>
      </c>
      <c r="B44" s="56" t="s">
        <v>79</v>
      </c>
      <c r="C44" s="56"/>
      <c r="D44" s="57" t="s">
        <v>96</v>
      </c>
      <c r="E44" s="63" t="s">
        <v>80</v>
      </c>
      <c r="F44" s="63" t="s">
        <v>80</v>
      </c>
      <c r="G44" s="63" t="str">
        <f aca="false">E44</f>
        <v>Valor (R$)</v>
      </c>
      <c r="H44" s="63" t="str">
        <f aca="false">G44</f>
        <v>Valor (R$)</v>
      </c>
    </row>
    <row r="45" customFormat="false" ht="15" hidden="false" customHeight="true" outlineLevel="0" collapsed="false">
      <c r="A45" s="51" t="s">
        <v>54</v>
      </c>
      <c r="B45" s="53" t="s">
        <v>97</v>
      </c>
      <c r="C45" s="53"/>
      <c r="D45" s="70" t="n">
        <f aca="false">1/12</f>
        <v>0.08333333333</v>
      </c>
      <c r="E45" s="60" t="n">
        <f aca="false">D45*E38</f>
        <v>103.2308333</v>
      </c>
      <c r="F45" s="60" t="n">
        <f aca="false">D45*F38</f>
        <v>143.6308333</v>
      </c>
      <c r="G45" s="60" t="n">
        <f aca="false">D45*G38</f>
        <v>103.2308333</v>
      </c>
      <c r="H45" s="60" t="n">
        <f aca="false">D45*H38</f>
        <v>143.6308333</v>
      </c>
    </row>
    <row r="46" customFormat="false" ht="15" hidden="false" customHeight="true" outlineLevel="0" collapsed="false">
      <c r="A46" s="51" t="s">
        <v>56</v>
      </c>
      <c r="B46" s="53" t="s">
        <v>98</v>
      </c>
      <c r="C46" s="53"/>
      <c r="D46" s="70" t="n">
        <v>0.121</v>
      </c>
      <c r="E46" s="60" t="n">
        <f aca="false">D46*E38</f>
        <v>149.89117</v>
      </c>
      <c r="F46" s="60" t="n">
        <f aca="false">D46*F38</f>
        <v>208.55197</v>
      </c>
      <c r="G46" s="60" t="n">
        <f aca="false">D46*G38</f>
        <v>149.89117</v>
      </c>
      <c r="H46" s="60" t="n">
        <f aca="false">D46*H38</f>
        <v>208.55197</v>
      </c>
    </row>
    <row r="47" customFormat="false" ht="15" hidden="false" customHeight="true" outlineLevel="0" collapsed="false">
      <c r="A47" s="71" t="s">
        <v>99</v>
      </c>
      <c r="B47" s="71"/>
      <c r="C47" s="71"/>
      <c r="D47" s="72" t="n">
        <f aca="false">SUM(D45:D46)</f>
        <v>0.20433333333</v>
      </c>
      <c r="E47" s="66" t="n">
        <f aca="false">SUM(E45:E46)</f>
        <v>253.1220033</v>
      </c>
      <c r="F47" s="66" t="n">
        <f aca="false">SUM(F45:F46)</f>
        <v>352.1828033</v>
      </c>
      <c r="G47" s="66" t="n">
        <f aca="false">SUM(G45:G46)</f>
        <v>253.1220033</v>
      </c>
      <c r="H47" s="66" t="n">
        <f aca="false">SUM(H45:H46)</f>
        <v>352.1828033</v>
      </c>
    </row>
    <row r="48" customFormat="false" ht="15" hidden="false" customHeight="true" outlineLevel="0" collapsed="false">
      <c r="A48" s="67" t="s">
        <v>100</v>
      </c>
      <c r="B48" s="67"/>
      <c r="C48" s="67"/>
      <c r="D48" s="67"/>
      <c r="E48" s="67"/>
      <c r="F48" s="67"/>
      <c r="G48" s="67"/>
      <c r="H48" s="67"/>
    </row>
    <row r="49" customFormat="false" ht="13.8" hidden="false" customHeight="false" outlineLevel="0" collapsed="false">
      <c r="A49" s="68"/>
      <c r="B49" s="68"/>
      <c r="C49" s="68"/>
      <c r="D49" s="68"/>
      <c r="E49" s="69"/>
      <c r="F49" s="69"/>
      <c r="G49" s="69"/>
      <c r="H49" s="69"/>
    </row>
    <row r="50" customFormat="false" ht="28.5" hidden="false" customHeight="true" outlineLevel="0" collapsed="false">
      <c r="A50" s="97" t="s">
        <v>101</v>
      </c>
      <c r="B50" s="97"/>
      <c r="C50" s="97"/>
      <c r="D50" s="97"/>
      <c r="E50" s="56" t="s">
        <v>232</v>
      </c>
      <c r="F50" s="56" t="s">
        <v>233</v>
      </c>
      <c r="G50" s="56" t="s">
        <v>235</v>
      </c>
      <c r="H50" s="56" t="s">
        <v>237</v>
      </c>
    </row>
    <row r="51" customFormat="false" ht="15" hidden="false" customHeight="true" outlineLevel="0" collapsed="false">
      <c r="A51" s="56" t="s">
        <v>102</v>
      </c>
      <c r="B51" s="56" t="s">
        <v>79</v>
      </c>
      <c r="C51" s="56"/>
      <c r="D51" s="57" t="s">
        <v>96</v>
      </c>
      <c r="E51" s="63" t="s">
        <v>80</v>
      </c>
      <c r="F51" s="63" t="s">
        <v>80</v>
      </c>
      <c r="G51" s="63" t="s">
        <v>80</v>
      </c>
      <c r="H51" s="63" t="s">
        <v>80</v>
      </c>
    </row>
    <row r="52" customFormat="false" ht="15" hidden="false" customHeight="true" outlineLevel="0" collapsed="false">
      <c r="A52" s="51" t="s">
        <v>103</v>
      </c>
      <c r="B52" s="53" t="s">
        <v>104</v>
      </c>
      <c r="C52" s="53"/>
      <c r="D52" s="70" t="n">
        <v>0.2</v>
      </c>
      <c r="E52" s="60" t="n">
        <f aca="false">(D52)*($E$38+$E$47)</f>
        <v>298.37840066</v>
      </c>
      <c r="F52" s="60" t="n">
        <f aca="false">(D52)*($F$38+$F$47)</f>
        <v>415.15056066</v>
      </c>
      <c r="G52" s="60" t="n">
        <f aca="false">D52*($G$38+$G$47)</f>
        <v>298.37840066</v>
      </c>
      <c r="H52" s="60" t="n">
        <f aca="false">D52*($H$38+$H$47)</f>
        <v>415.15056066</v>
      </c>
    </row>
    <row r="53" customFormat="false" ht="15" hidden="false" customHeight="true" outlineLevel="0" collapsed="false">
      <c r="A53" s="51"/>
      <c r="B53" s="53" t="s">
        <v>105</v>
      </c>
      <c r="C53" s="53"/>
      <c r="D53" s="70" t="n">
        <v>0.025</v>
      </c>
      <c r="E53" s="60" t="n">
        <f aca="false">(D53)*($E$38+$E$47)</f>
        <v>37.2973000825</v>
      </c>
      <c r="F53" s="60" t="n">
        <f aca="false">(D53)*($F$38+$F$47)</f>
        <v>51.8938200825</v>
      </c>
      <c r="G53" s="60" t="n">
        <f aca="false">D53*($G$38+$G$47)</f>
        <v>37.2973000825</v>
      </c>
      <c r="H53" s="60" t="n">
        <f aca="false">D53*($H$38+$H$47)</f>
        <v>51.8938200825</v>
      </c>
    </row>
    <row r="54" customFormat="false" ht="15" hidden="false" customHeight="true" outlineLevel="0" collapsed="false">
      <c r="A54" s="51"/>
      <c r="B54" s="53" t="s">
        <v>24</v>
      </c>
      <c r="C54" s="53"/>
      <c r="D54" s="70" t="n">
        <f aca="false">PROPOSTA!C12</f>
        <v>0.0212</v>
      </c>
      <c r="E54" s="60" t="n">
        <f aca="false">(D54)*($E$38+$E$47)</f>
        <v>31.62811046996</v>
      </c>
      <c r="F54" s="60" t="n">
        <f aca="false">(D54)*($F$38+$F$47)</f>
        <v>44.00595942996</v>
      </c>
      <c r="G54" s="60" t="n">
        <f aca="false">D54*($G$38+$G$47)</f>
        <v>31.62811046996</v>
      </c>
      <c r="H54" s="60" t="n">
        <f aca="false">D54*($H$38+$H$47)</f>
        <v>44.00595942996</v>
      </c>
    </row>
    <row r="55" customFormat="false" ht="15" hidden="false" customHeight="true" outlineLevel="0" collapsed="false">
      <c r="A55" s="51"/>
      <c r="B55" s="53" t="s">
        <v>106</v>
      </c>
      <c r="C55" s="53"/>
      <c r="D55" s="70" t="n">
        <v>0.015</v>
      </c>
      <c r="E55" s="60" t="n">
        <f aca="false">(D55)*($E$38+$E$47)</f>
        <v>22.3783800495</v>
      </c>
      <c r="F55" s="60" t="n">
        <f aca="false">(D55)*($F$38+$F$47)</f>
        <v>31.1362920495</v>
      </c>
      <c r="G55" s="60" t="n">
        <f aca="false">D55*($G$38+$G$47)</f>
        <v>22.3783800495</v>
      </c>
      <c r="H55" s="60" t="n">
        <f aca="false">D55*($H$38+$H$47)</f>
        <v>31.1362920495</v>
      </c>
    </row>
    <row r="56" customFormat="false" ht="15" hidden="false" customHeight="true" outlineLevel="0" collapsed="false">
      <c r="A56" s="51"/>
      <c r="B56" s="53" t="s">
        <v>107</v>
      </c>
      <c r="C56" s="53"/>
      <c r="D56" s="70" t="n">
        <v>0.01</v>
      </c>
      <c r="E56" s="60" t="n">
        <f aca="false">(D56)*($E$38+$E$47)</f>
        <v>14.918920033</v>
      </c>
      <c r="F56" s="60" t="n">
        <f aca="false">(D56)*($F$38+$F$47)</f>
        <v>20.757528033</v>
      </c>
      <c r="G56" s="60" t="n">
        <f aca="false">D56*($G$38+$G$47)</f>
        <v>14.918920033</v>
      </c>
      <c r="H56" s="60" t="n">
        <f aca="false">D56*($H$38+$H$47)</f>
        <v>20.757528033</v>
      </c>
    </row>
    <row r="57" customFormat="false" ht="15" hidden="false" customHeight="true" outlineLevel="0" collapsed="false">
      <c r="A57" s="51"/>
      <c r="B57" s="53" t="s">
        <v>108</v>
      </c>
      <c r="C57" s="53"/>
      <c r="D57" s="70" t="n">
        <v>0.006</v>
      </c>
      <c r="E57" s="60" t="n">
        <f aca="false">(D57)*($E$38+$E$47)</f>
        <v>8.9513520198</v>
      </c>
      <c r="F57" s="60" t="n">
        <f aca="false">(D57)*($F$38+$F$47)</f>
        <v>12.4545168198</v>
      </c>
      <c r="G57" s="60" t="n">
        <f aca="false">D57*($G$38+$G$47)</f>
        <v>8.9513520198</v>
      </c>
      <c r="H57" s="60" t="n">
        <f aca="false">D57*($H$38+$H$47)</f>
        <v>12.4545168198</v>
      </c>
    </row>
    <row r="58" customFormat="false" ht="15" hidden="false" customHeight="true" outlineLevel="0" collapsed="false">
      <c r="A58" s="51"/>
      <c r="B58" s="53" t="s">
        <v>109</v>
      </c>
      <c r="C58" s="53"/>
      <c r="D58" s="70" t="n">
        <v>0.002</v>
      </c>
      <c r="E58" s="60" t="n">
        <f aca="false">(D58)*($E$38+$E$47)</f>
        <v>2.9837840066</v>
      </c>
      <c r="F58" s="60" t="n">
        <f aca="false">(D58)*($F$38+$F$47)</f>
        <v>4.1515056066</v>
      </c>
      <c r="G58" s="60" t="n">
        <f aca="false">D58*($G$38+$G$47)</f>
        <v>2.9837840066</v>
      </c>
      <c r="H58" s="60" t="n">
        <f aca="false">D58*($H$38+$H$47)</f>
        <v>4.1515056066</v>
      </c>
    </row>
    <row r="59" customFormat="false" ht="15" hidden="false" customHeight="true" outlineLevel="0" collapsed="false">
      <c r="A59" s="51" t="s">
        <v>110</v>
      </c>
      <c r="B59" s="53" t="s">
        <v>110</v>
      </c>
      <c r="C59" s="53"/>
      <c r="D59" s="70" t="n">
        <v>0.08</v>
      </c>
      <c r="E59" s="60" t="n">
        <f aca="false">D59*(E38+E47)</f>
        <v>119.3513603</v>
      </c>
      <c r="F59" s="60" t="n">
        <f aca="false">(D59)*($F$38+$F$47)</f>
        <v>166.060224264</v>
      </c>
      <c r="G59" s="60" t="n">
        <f aca="false">D59*($G$38+$G$47)</f>
        <v>119.351360264</v>
      </c>
      <c r="H59" s="60" t="n">
        <f aca="false">D59*($H$38+$H$47)</f>
        <v>166.060224264</v>
      </c>
    </row>
    <row r="60" customFormat="false" ht="15" hidden="false" customHeight="true" outlineLevel="0" collapsed="false">
      <c r="A60" s="71" t="s">
        <v>111</v>
      </c>
      <c r="B60" s="71"/>
      <c r="C60" s="71"/>
      <c r="D60" s="72" t="n">
        <f aca="false">SUM(D52:D59)</f>
        <v>0.3592</v>
      </c>
      <c r="E60" s="66" t="n">
        <f aca="false">SUM(E52:E59)</f>
        <v>535.88760762136</v>
      </c>
      <c r="F60" s="66" t="n">
        <f aca="false">SUM(F52:F59)</f>
        <v>745.61040694536</v>
      </c>
      <c r="G60" s="66" t="n">
        <f aca="false">SUM(G52:G59)</f>
        <v>535.88760758536</v>
      </c>
      <c r="H60" s="66" t="n">
        <f aca="false">SUM(H52:H59)</f>
        <v>745.61040694536</v>
      </c>
    </row>
    <row r="61" customFormat="false" ht="15" hidden="false" customHeight="true" outlineLevel="0" collapsed="false">
      <c r="A61" s="67" t="s">
        <v>112</v>
      </c>
      <c r="B61" s="67"/>
      <c r="C61" s="67"/>
      <c r="D61" s="67"/>
      <c r="E61" s="67"/>
      <c r="F61" s="67"/>
      <c r="G61" s="67"/>
      <c r="H61" s="67"/>
    </row>
    <row r="62" customFormat="false" ht="13.8" hidden="false" customHeight="false" outlineLevel="0" collapsed="false">
      <c r="A62" s="68"/>
      <c r="B62" s="68"/>
      <c r="C62" s="68"/>
      <c r="D62" s="68"/>
      <c r="E62" s="69"/>
      <c r="F62" s="69"/>
      <c r="G62" s="69"/>
      <c r="H62" s="69"/>
    </row>
    <row r="63" customFormat="false" ht="28.5" hidden="false" customHeight="true" outlineLevel="0" collapsed="false">
      <c r="A63" s="97" t="s">
        <v>113</v>
      </c>
      <c r="B63" s="97"/>
      <c r="C63" s="97"/>
      <c r="D63" s="97"/>
      <c r="E63" s="56" t="s">
        <v>232</v>
      </c>
      <c r="F63" s="56" t="s">
        <v>233</v>
      </c>
      <c r="G63" s="56" t="s">
        <v>235</v>
      </c>
      <c r="H63" s="56" t="s">
        <v>237</v>
      </c>
    </row>
    <row r="64" customFormat="false" ht="15" hidden="false" customHeight="true" outlineLevel="0" collapsed="false">
      <c r="A64" s="56" t="s">
        <v>114</v>
      </c>
      <c r="B64" s="56" t="s">
        <v>79</v>
      </c>
      <c r="C64" s="56"/>
      <c r="D64" s="56"/>
      <c r="E64" s="63" t="s">
        <v>80</v>
      </c>
      <c r="F64" s="63" t="s">
        <v>80</v>
      </c>
      <c r="G64" s="63" t="s">
        <v>80</v>
      </c>
      <c r="H64" s="63" t="s">
        <v>80</v>
      </c>
    </row>
    <row r="65" customFormat="false" ht="28.5" hidden="false" customHeight="true" outlineLevel="0" collapsed="false">
      <c r="A65" s="51" t="s">
        <v>54</v>
      </c>
      <c r="B65" s="53" t="s">
        <v>115</v>
      </c>
      <c r="C65" s="53"/>
      <c r="D65" s="76" t="n">
        <f aca="false">2*21*3.1</f>
        <v>130.2</v>
      </c>
      <c r="E65" s="60" t="n">
        <f aca="false">IF(ROUND((D65)-(E31*0.06),2)&lt;0,0,ROUND((D65)-(E31*0.06),2))</f>
        <v>55.87</v>
      </c>
      <c r="F65" s="60" t="n">
        <f aca="false">IF(ROUND((D65)-(F31*0.06),2)&lt;0,0,ROUND((D65)-(F31*0.06),2))</f>
        <v>55.87</v>
      </c>
      <c r="G65" s="60" t="n">
        <f aca="false">IF(ROUND((D65)-(G31*0.06),2)&lt;0,0,ROUND((D65)-(G31*0.06),2))</f>
        <v>55.87</v>
      </c>
      <c r="H65" s="60" t="n">
        <f aca="false">IF(ROUND((D65)-(H31*0.06),2)&lt;0,0,ROUND((D65)-(H31*0.06),2))</f>
        <v>55.87</v>
      </c>
    </row>
    <row r="66" customFormat="false" ht="28.5" hidden="false" customHeight="true" outlineLevel="0" collapsed="false">
      <c r="A66" s="51" t="s">
        <v>56</v>
      </c>
      <c r="B66" s="53" t="s">
        <v>116</v>
      </c>
      <c r="C66" s="53"/>
      <c r="D66" s="76" t="n">
        <v>19.26</v>
      </c>
      <c r="E66" s="60" t="n">
        <f aca="false">21*D66*0.8</f>
        <v>323.568</v>
      </c>
      <c r="F66" s="60" t="n">
        <f aca="false">21*D66*0.8</f>
        <v>323.568</v>
      </c>
      <c r="G66" s="60" t="n">
        <f aca="false">21*D66*0.8</f>
        <v>323.568</v>
      </c>
      <c r="H66" s="60" t="n">
        <f aca="false">21*D66*0.8</f>
        <v>323.568</v>
      </c>
    </row>
    <row r="67" customFormat="false" ht="15" hidden="false" customHeight="true" outlineLevel="0" collapsed="false">
      <c r="A67" s="51" t="s">
        <v>58</v>
      </c>
      <c r="B67" s="53" t="s">
        <v>117</v>
      </c>
      <c r="C67" s="53"/>
      <c r="D67" s="53"/>
      <c r="E67" s="60"/>
      <c r="F67" s="60" t="n">
        <f aca="false">E67</f>
        <v>0</v>
      </c>
      <c r="G67" s="60" t="n">
        <f aca="false">E67</f>
        <v>0</v>
      </c>
      <c r="H67" s="60" t="n">
        <f aca="false">E67</f>
        <v>0</v>
      </c>
    </row>
    <row r="68" customFormat="false" ht="15" hidden="false" customHeight="true" outlineLevel="0" collapsed="false">
      <c r="A68" s="51" t="s">
        <v>61</v>
      </c>
      <c r="B68" s="53" t="s">
        <v>118</v>
      </c>
      <c r="C68" s="53"/>
      <c r="D68" s="53"/>
      <c r="E68" s="55" t="n">
        <v>3.53</v>
      </c>
      <c r="F68" s="55" t="n">
        <f aca="false">E68</f>
        <v>3.53</v>
      </c>
      <c r="G68" s="55" t="n">
        <f aca="false">E68</f>
        <v>3.53</v>
      </c>
      <c r="H68" s="55" t="n">
        <f aca="false">G68</f>
        <v>3.53</v>
      </c>
    </row>
    <row r="69" customFormat="false" ht="15" hidden="false" customHeight="true" outlineLevel="0" collapsed="false">
      <c r="A69" s="51" t="s">
        <v>85</v>
      </c>
      <c r="B69" s="53" t="s">
        <v>90</v>
      </c>
      <c r="C69" s="53"/>
      <c r="D69" s="53"/>
      <c r="E69" s="60"/>
      <c r="F69" s="60" t="n">
        <f aca="false">E69</f>
        <v>0</v>
      </c>
      <c r="G69" s="60" t="n">
        <f aca="false">E69</f>
        <v>0</v>
      </c>
      <c r="H69" s="60" t="n">
        <f aca="false">E69</f>
        <v>0</v>
      </c>
    </row>
    <row r="70" customFormat="false" ht="15" hidden="false" customHeight="true" outlineLevel="0" collapsed="false">
      <c r="A70" s="65" t="s">
        <v>119</v>
      </c>
      <c r="B70" s="65"/>
      <c r="C70" s="65"/>
      <c r="D70" s="65"/>
      <c r="E70" s="66" t="n">
        <f aca="false">SUM(E65:E69)</f>
        <v>382.968</v>
      </c>
      <c r="F70" s="66" t="n">
        <f aca="false">SUM(F65:F69)</f>
        <v>382.968</v>
      </c>
      <c r="G70" s="66" t="n">
        <f aca="false">SUM(G65:G69)</f>
        <v>382.968</v>
      </c>
      <c r="H70" s="66" t="n">
        <f aca="false">SUM(H65:H69)</f>
        <v>382.968</v>
      </c>
    </row>
    <row r="71" customFormat="false" ht="13.8" hidden="false" customHeight="false" outlineLevel="0" collapsed="false">
      <c r="A71" s="47"/>
      <c r="B71" s="48"/>
      <c r="C71" s="77"/>
      <c r="D71" s="48"/>
      <c r="E71" s="49"/>
      <c r="F71" s="49"/>
      <c r="G71" s="49"/>
      <c r="H71" s="49"/>
    </row>
    <row r="72" customFormat="false" ht="15" hidden="false" customHeight="true" outlineLevel="0" collapsed="false">
      <c r="A72" s="46" t="s">
        <v>120</v>
      </c>
      <c r="B72" s="46"/>
      <c r="C72" s="46"/>
      <c r="D72" s="46"/>
      <c r="E72" s="46"/>
      <c r="F72" s="68"/>
      <c r="G72" s="68"/>
      <c r="H72" s="68"/>
    </row>
    <row r="73" customFormat="false" ht="13.8" hidden="false" customHeight="false" outlineLevel="0" collapsed="false">
      <c r="A73" s="47"/>
      <c r="B73" s="48"/>
      <c r="C73" s="77"/>
      <c r="D73" s="48"/>
      <c r="E73" s="49"/>
      <c r="F73" s="49"/>
      <c r="G73" s="49"/>
      <c r="H73" s="49"/>
    </row>
    <row r="74" customFormat="false" ht="28.5" hidden="false" customHeight="true" outlineLevel="0" collapsed="false">
      <c r="A74" s="97" t="s">
        <v>121</v>
      </c>
      <c r="B74" s="97"/>
      <c r="C74" s="97"/>
      <c r="D74" s="97"/>
      <c r="E74" s="56" t="s">
        <v>232</v>
      </c>
      <c r="F74" s="56" t="s">
        <v>233</v>
      </c>
      <c r="G74" s="56" t="s">
        <v>235</v>
      </c>
      <c r="H74" s="56" t="s">
        <v>237</v>
      </c>
    </row>
    <row r="75" customFormat="false" ht="15" hidden="false" customHeight="true" outlineLevel="0" collapsed="false">
      <c r="A75" s="56" t="n">
        <v>2</v>
      </c>
      <c r="B75" s="56" t="s">
        <v>79</v>
      </c>
      <c r="C75" s="56"/>
      <c r="D75" s="56"/>
      <c r="E75" s="63" t="s">
        <v>80</v>
      </c>
      <c r="F75" s="63" t="s">
        <v>80</v>
      </c>
      <c r="G75" s="63" t="s">
        <v>80</v>
      </c>
      <c r="H75" s="63" t="s">
        <v>80</v>
      </c>
    </row>
    <row r="76" customFormat="false" ht="15" hidden="false" customHeight="true" outlineLevel="0" collapsed="false">
      <c r="A76" s="51" t="s">
        <v>95</v>
      </c>
      <c r="B76" s="53" t="s">
        <v>122</v>
      </c>
      <c r="C76" s="53"/>
      <c r="D76" s="53"/>
      <c r="E76" s="60" t="n">
        <f aca="false">E47</f>
        <v>253.1220033</v>
      </c>
      <c r="F76" s="60" t="n">
        <f aca="false">F47</f>
        <v>352.1828033</v>
      </c>
      <c r="G76" s="60" t="n">
        <f aca="false">G47</f>
        <v>253.1220033</v>
      </c>
      <c r="H76" s="60" t="n">
        <f aca="false">H47</f>
        <v>352.1828033</v>
      </c>
    </row>
    <row r="77" customFormat="false" ht="15" hidden="false" customHeight="true" outlineLevel="0" collapsed="false">
      <c r="A77" s="51" t="s">
        <v>102</v>
      </c>
      <c r="B77" s="53" t="s">
        <v>123</v>
      </c>
      <c r="C77" s="53"/>
      <c r="D77" s="53"/>
      <c r="E77" s="60" t="n">
        <f aca="false">E60</f>
        <v>535.88760762136</v>
      </c>
      <c r="F77" s="60" t="n">
        <f aca="false">F60</f>
        <v>745.61040694536</v>
      </c>
      <c r="G77" s="60" t="n">
        <f aca="false">G60</f>
        <v>535.88760758536</v>
      </c>
      <c r="H77" s="60" t="n">
        <f aca="false">H60</f>
        <v>745.61040694536</v>
      </c>
    </row>
    <row r="78" customFormat="false" ht="15" hidden="false" customHeight="true" outlineLevel="0" collapsed="false">
      <c r="A78" s="51" t="s">
        <v>114</v>
      </c>
      <c r="B78" s="53" t="s">
        <v>124</v>
      </c>
      <c r="C78" s="53"/>
      <c r="D78" s="53"/>
      <c r="E78" s="60" t="n">
        <f aca="false">E70</f>
        <v>382.968</v>
      </c>
      <c r="F78" s="60" t="n">
        <f aca="false">F70</f>
        <v>382.968</v>
      </c>
      <c r="G78" s="60" t="n">
        <f aca="false">G70</f>
        <v>382.968</v>
      </c>
      <c r="H78" s="60" t="n">
        <f aca="false">H70</f>
        <v>382.968</v>
      </c>
    </row>
    <row r="79" customFormat="false" ht="15" hidden="false" customHeight="true" outlineLevel="0" collapsed="false">
      <c r="A79" s="65" t="s">
        <v>125</v>
      </c>
      <c r="B79" s="65"/>
      <c r="C79" s="65"/>
      <c r="D79" s="65"/>
      <c r="E79" s="66" t="n">
        <f aca="false">SUM(E76:E78)</f>
        <v>1171.97761092136</v>
      </c>
      <c r="F79" s="66" t="n">
        <f aca="false">SUM(F76:F78)</f>
        <v>1480.76121024536</v>
      </c>
      <c r="G79" s="66" t="n">
        <f aca="false">SUM(G76:G78)</f>
        <v>1171.97761088536</v>
      </c>
      <c r="H79" s="66" t="n">
        <f aca="false">SUM(H76:H78)</f>
        <v>1480.76121024536</v>
      </c>
    </row>
    <row r="80" customFormat="false" ht="13.8" hidden="false" customHeight="false" outlineLevel="0" collapsed="false">
      <c r="A80" s="47"/>
      <c r="B80" s="48"/>
      <c r="C80" s="77"/>
      <c r="D80" s="48"/>
      <c r="E80" s="49"/>
      <c r="F80" s="49"/>
      <c r="G80" s="49"/>
      <c r="H80" s="49"/>
    </row>
    <row r="81" customFormat="false" ht="15" hidden="false" customHeight="true" outlineLevel="0" collapsed="false">
      <c r="A81" s="62" t="s">
        <v>126</v>
      </c>
      <c r="B81" s="62"/>
      <c r="C81" s="62"/>
      <c r="D81" s="62"/>
      <c r="E81" s="62"/>
      <c r="F81" s="78"/>
      <c r="G81" s="78"/>
      <c r="H81" s="78"/>
    </row>
    <row r="82" customFormat="false" ht="13.8" hidden="false" customHeight="false" outlineLevel="0" collapsed="false">
      <c r="A82" s="78"/>
      <c r="B82" s="48"/>
      <c r="C82" s="77"/>
      <c r="D82" s="48"/>
      <c r="E82" s="49"/>
      <c r="F82" s="49"/>
      <c r="G82" s="49"/>
      <c r="H82" s="49"/>
    </row>
    <row r="83" customFormat="false" ht="28.5" hidden="false" customHeight="true" outlineLevel="0" collapsed="false">
      <c r="A83" s="97" t="s">
        <v>127</v>
      </c>
      <c r="B83" s="97"/>
      <c r="C83" s="97"/>
      <c r="D83" s="97"/>
      <c r="E83" s="56" t="s">
        <v>232</v>
      </c>
      <c r="F83" s="56" t="s">
        <v>233</v>
      </c>
      <c r="G83" s="56" t="s">
        <v>235</v>
      </c>
      <c r="H83" s="56" t="s">
        <v>237</v>
      </c>
    </row>
    <row r="84" customFormat="false" ht="15" hidden="false" customHeight="true" outlineLevel="0" collapsed="false">
      <c r="A84" s="56" t="n">
        <v>3</v>
      </c>
      <c r="B84" s="56" t="s">
        <v>79</v>
      </c>
      <c r="C84" s="56"/>
      <c r="D84" s="56" t="s">
        <v>128</v>
      </c>
      <c r="E84" s="63" t="s">
        <v>80</v>
      </c>
      <c r="F84" s="63" t="s">
        <v>80</v>
      </c>
      <c r="G84" s="63" t="s">
        <v>80</v>
      </c>
      <c r="H84" s="63" t="s">
        <v>80</v>
      </c>
    </row>
    <row r="85" customFormat="false" ht="15" hidden="false" customHeight="true" outlineLevel="0" collapsed="false">
      <c r="A85" s="51" t="s">
        <v>54</v>
      </c>
      <c r="B85" s="53" t="s">
        <v>129</v>
      </c>
      <c r="C85" s="53"/>
      <c r="D85" s="70" t="n">
        <f aca="false">0.42%/3</f>
        <v>0.0014</v>
      </c>
      <c r="E85" s="60" t="n">
        <f aca="false">$D$85*(E38)</f>
        <v>1.734278</v>
      </c>
      <c r="F85" s="60" t="n">
        <f aca="false">$D$85*(F38)</f>
        <v>2.412998</v>
      </c>
      <c r="G85" s="60" t="n">
        <f aca="false">$D$85*(G38)</f>
        <v>1.734278</v>
      </c>
      <c r="H85" s="60" t="n">
        <f aca="false">$D$85*(H38)</f>
        <v>2.412998</v>
      </c>
    </row>
    <row r="86" customFormat="false" ht="15" hidden="false" customHeight="true" outlineLevel="0" collapsed="false">
      <c r="A86" s="51" t="s">
        <v>56</v>
      </c>
      <c r="B86" s="53" t="s">
        <v>130</v>
      </c>
      <c r="C86" s="53"/>
      <c r="D86" s="70" t="n">
        <f aca="false">D85*0.08</f>
        <v>0.000112</v>
      </c>
      <c r="E86" s="60" t="n">
        <f aca="false">$D$86*(E38)</f>
        <v>0.13874224</v>
      </c>
      <c r="F86" s="60" t="n">
        <f aca="false">$D$86*(F38)</f>
        <v>0.19303984</v>
      </c>
      <c r="G86" s="60" t="n">
        <f aca="false">$D$86*(G38)</f>
        <v>0.13874224</v>
      </c>
      <c r="H86" s="60" t="n">
        <f aca="false">$D$86*(H38)</f>
        <v>0.19303984</v>
      </c>
    </row>
    <row r="87" customFormat="false" ht="28.5" hidden="false" customHeight="true" outlineLevel="0" collapsed="false">
      <c r="A87" s="51" t="s">
        <v>58</v>
      </c>
      <c r="B87" s="53" t="s">
        <v>131</v>
      </c>
      <c r="C87" s="53"/>
      <c r="D87" s="70" t="n">
        <v>0.0347</v>
      </c>
      <c r="E87" s="60" t="n">
        <f aca="false">$D$87*(E38)</f>
        <v>42.985319</v>
      </c>
      <c r="F87" s="60" t="n">
        <f aca="false">$D$87*(F38)</f>
        <v>59.807879</v>
      </c>
      <c r="G87" s="60" t="n">
        <f aca="false">$D$87*(G38)</f>
        <v>42.985319</v>
      </c>
      <c r="H87" s="60" t="n">
        <f aca="false">$D$87*(H38)</f>
        <v>59.807879</v>
      </c>
    </row>
    <row r="88" customFormat="false" ht="15" hidden="false" customHeight="true" outlineLevel="0" collapsed="false">
      <c r="A88" s="51" t="s">
        <v>61</v>
      </c>
      <c r="B88" s="53" t="s">
        <v>132</v>
      </c>
      <c r="C88" s="53"/>
      <c r="D88" s="70" t="n">
        <f aca="false">7/30/12/3</f>
        <v>0.006481481481</v>
      </c>
      <c r="E88" s="60" t="n">
        <f aca="false">$D$88*(E38)</f>
        <v>8.02906481421837</v>
      </c>
      <c r="F88" s="60" t="n">
        <f aca="false">$D$88*(F38)</f>
        <v>11.1712870362072</v>
      </c>
      <c r="G88" s="60" t="n">
        <f aca="false">$D$88*(G38)</f>
        <v>8.02906481421837</v>
      </c>
      <c r="H88" s="60" t="n">
        <f aca="false">$D$88*(H38)</f>
        <v>11.1712870362072</v>
      </c>
    </row>
    <row r="89" customFormat="false" ht="28.5" hidden="false" customHeight="true" outlineLevel="0" collapsed="false">
      <c r="A89" s="51" t="s">
        <v>85</v>
      </c>
      <c r="B89" s="53" t="s">
        <v>133</v>
      </c>
      <c r="C89" s="53"/>
      <c r="D89" s="70" t="n">
        <f aca="false">D88*D60</f>
        <v>0.0023281481479752</v>
      </c>
      <c r="E89" s="60" t="n">
        <f aca="false">$D$89*(E38)</f>
        <v>2.88404008126724</v>
      </c>
      <c r="F89" s="60" t="n">
        <f aca="false">$D$89*(F38)</f>
        <v>4.01272630340562</v>
      </c>
      <c r="G89" s="60" t="n">
        <f aca="false">$D$89*(G38)</f>
        <v>2.88404008126724</v>
      </c>
      <c r="H89" s="60" t="n">
        <f aca="false">$D$89*(H38)</f>
        <v>4.01272630340562</v>
      </c>
    </row>
    <row r="90" customFormat="false" ht="15" hidden="false" customHeight="true" outlineLevel="0" collapsed="false">
      <c r="A90" s="51" t="s">
        <v>87</v>
      </c>
      <c r="B90" s="53" t="s">
        <v>134</v>
      </c>
      <c r="C90" s="53"/>
      <c r="D90" s="79" t="n">
        <f aca="false">0.062%/3</f>
        <v>0.0002066666667</v>
      </c>
      <c r="E90" s="60" t="n">
        <f aca="false">$D$90*E38</f>
        <v>0.256012466707959</v>
      </c>
      <c r="F90" s="60" t="n">
        <f aca="false">$D$90*F38</f>
        <v>0.356204466724119</v>
      </c>
      <c r="G90" s="60" t="n">
        <f aca="false">$D$90*G38</f>
        <v>0.256012466707959</v>
      </c>
      <c r="H90" s="60" t="n">
        <f aca="false">$D$90*H38</f>
        <v>0.356204466724119</v>
      </c>
    </row>
    <row r="91" customFormat="false" ht="15" hidden="false" customHeight="true" outlineLevel="0" collapsed="false">
      <c r="A91" s="65" t="s">
        <v>135</v>
      </c>
      <c r="B91" s="65"/>
      <c r="C91" s="65"/>
      <c r="D91" s="65"/>
      <c r="E91" s="66" t="n">
        <f aca="false">SUM(E85:E90)</f>
        <v>56.0274566021936</v>
      </c>
      <c r="F91" s="66" t="n">
        <f aca="false">SUM(F85:F90)</f>
        <v>77.9541346463369</v>
      </c>
      <c r="G91" s="66" t="n">
        <f aca="false">SUM(G85:G90)</f>
        <v>56.0274566021936</v>
      </c>
      <c r="H91" s="66" t="n">
        <f aca="false">SUM(H85:H90)</f>
        <v>77.9541346463369</v>
      </c>
    </row>
    <row r="92" customFormat="false" ht="15" hidden="false" customHeight="true" outlineLevel="0" collapsed="false">
      <c r="A92" s="67" t="s">
        <v>136</v>
      </c>
      <c r="B92" s="67"/>
      <c r="C92" s="67"/>
      <c r="D92" s="67"/>
      <c r="E92" s="67"/>
      <c r="F92" s="67"/>
      <c r="G92" s="67"/>
      <c r="H92" s="67"/>
    </row>
    <row r="93" customFormat="false" ht="13.8" hidden="false" customHeight="false" outlineLevel="0" collapsed="false">
      <c r="A93" s="80"/>
      <c r="B93" s="48"/>
      <c r="C93" s="77"/>
      <c r="D93" s="48"/>
      <c r="E93" s="49"/>
      <c r="F93" s="49"/>
      <c r="G93" s="49"/>
      <c r="H93" s="49"/>
    </row>
    <row r="94" customFormat="false" ht="15" hidden="false" customHeight="true" outlineLevel="0" collapsed="false">
      <c r="A94" s="62" t="s">
        <v>137</v>
      </c>
      <c r="B94" s="62"/>
      <c r="C94" s="62"/>
      <c r="D94" s="62"/>
      <c r="E94" s="62"/>
      <c r="F94" s="78"/>
      <c r="G94" s="78"/>
      <c r="H94" s="78"/>
    </row>
    <row r="95" customFormat="false" ht="13.8" hidden="false" customHeight="false" outlineLevel="0" collapsed="false">
      <c r="A95" s="81"/>
      <c r="B95" s="48"/>
      <c r="C95" s="77"/>
      <c r="D95" s="48"/>
      <c r="E95" s="49"/>
      <c r="F95" s="49"/>
      <c r="G95" s="49"/>
      <c r="H95" s="49"/>
    </row>
    <row r="96" customFormat="false" ht="28.5" hidden="false" customHeight="true" outlineLevel="0" collapsed="false">
      <c r="A96" s="97" t="s">
        <v>138</v>
      </c>
      <c r="B96" s="97"/>
      <c r="C96" s="97"/>
      <c r="D96" s="97"/>
      <c r="E96" s="56" t="s">
        <v>232</v>
      </c>
      <c r="F96" s="56" t="s">
        <v>233</v>
      </c>
      <c r="G96" s="56" t="s">
        <v>235</v>
      </c>
      <c r="H96" s="56" t="s">
        <v>237</v>
      </c>
    </row>
    <row r="97" customFormat="false" ht="42" hidden="false" customHeight="true" outlineLevel="0" collapsed="false">
      <c r="A97" s="56" t="s">
        <v>139</v>
      </c>
      <c r="B97" s="73" t="s">
        <v>79</v>
      </c>
      <c r="C97" s="73"/>
      <c r="D97" s="56" t="s">
        <v>128</v>
      </c>
      <c r="E97" s="63" t="s">
        <v>140</v>
      </c>
      <c r="F97" s="63" t="s">
        <v>140</v>
      </c>
      <c r="G97" s="63" t="s">
        <v>140</v>
      </c>
      <c r="H97" s="63" t="s">
        <v>140</v>
      </c>
    </row>
    <row r="98" customFormat="false" ht="28.5" hidden="false" customHeight="true" outlineLevel="0" collapsed="false">
      <c r="A98" s="51" t="s">
        <v>54</v>
      </c>
      <c r="B98" s="53" t="s">
        <v>141</v>
      </c>
      <c r="C98" s="53"/>
      <c r="D98" s="82" t="n">
        <v>0.008109589041</v>
      </c>
      <c r="E98" s="60" t="n">
        <f aca="false">D98*$E$38</f>
        <v>10.0459156163196</v>
      </c>
      <c r="F98" s="60" t="n">
        <f aca="false">D98*$F$38</f>
        <v>13.9774443833964</v>
      </c>
      <c r="G98" s="60" t="n">
        <f aca="false">D98*$G$38</f>
        <v>10.0459156163196</v>
      </c>
      <c r="H98" s="60" t="n">
        <f aca="false">D98*$H$38</f>
        <v>13.9774443833964</v>
      </c>
    </row>
    <row r="99" customFormat="false" ht="28.5" hidden="false" customHeight="true" outlineLevel="0" collapsed="false">
      <c r="A99" s="51" t="s">
        <v>56</v>
      </c>
      <c r="B99" s="53" t="s">
        <v>142</v>
      </c>
      <c r="C99" s="53"/>
      <c r="D99" s="82" t="n">
        <v>0.0006164383562</v>
      </c>
      <c r="E99" s="60" t="n">
        <f aca="false">D99*$E$38</f>
        <v>0.763625342509874</v>
      </c>
      <c r="F99" s="60" t="n">
        <f aca="false">D99*$F$38</f>
        <v>1.06247465759563</v>
      </c>
      <c r="G99" s="60" t="n">
        <f aca="false">D99*$G$38</f>
        <v>0.763625342509874</v>
      </c>
      <c r="H99" s="60" t="n">
        <f aca="false">D99*$H$38</f>
        <v>1.06247465759563</v>
      </c>
    </row>
    <row r="100" customFormat="false" ht="28.5" hidden="false" customHeight="true" outlineLevel="0" collapsed="false">
      <c r="A100" s="51" t="s">
        <v>58</v>
      </c>
      <c r="B100" s="53" t="s">
        <v>143</v>
      </c>
      <c r="C100" s="53"/>
      <c r="D100" s="82" t="n">
        <v>0.0003205479452</v>
      </c>
      <c r="E100" s="60" t="n">
        <f aca="false">D100*$E$38</f>
        <v>0.397085178075404</v>
      </c>
      <c r="F100" s="60" t="n">
        <f aca="false">D100*$F$38</f>
        <v>0.552486821908364</v>
      </c>
      <c r="G100" s="60" t="n">
        <f aca="false">D100*$G$38</f>
        <v>0.397085178075404</v>
      </c>
      <c r="H100" s="60" t="n">
        <f aca="false">D100*$H$38</f>
        <v>0.552486821908364</v>
      </c>
    </row>
    <row r="101" customFormat="false" ht="15" hidden="false" customHeight="true" outlineLevel="0" collapsed="false">
      <c r="A101" s="51" t="s">
        <v>61</v>
      </c>
      <c r="B101" s="83" t="s">
        <v>144</v>
      </c>
      <c r="C101" s="83"/>
      <c r="D101" s="82" t="n">
        <v>0.0009715068493</v>
      </c>
      <c r="E101" s="60" t="n">
        <f aca="false">D101*$E$38</f>
        <v>1.20347353970736</v>
      </c>
      <c r="F101" s="60" t="n">
        <f aca="false">D101*$F$38</f>
        <v>1.674460060248</v>
      </c>
      <c r="G101" s="60" t="n">
        <f aca="false">D101*$G$38</f>
        <v>1.20347353970736</v>
      </c>
      <c r="H101" s="60" t="n">
        <f aca="false">D101*$H$38</f>
        <v>1.674460060248</v>
      </c>
    </row>
    <row r="102" customFormat="false" ht="15" hidden="false" customHeight="true" outlineLevel="0" collapsed="false">
      <c r="A102" s="51" t="s">
        <v>85</v>
      </c>
      <c r="B102" s="83" t="s">
        <v>145</v>
      </c>
      <c r="C102" s="83"/>
      <c r="D102" s="82" t="n">
        <v>0.01632876712</v>
      </c>
      <c r="E102" s="60" t="n">
        <f aca="false">D102*$E$38</f>
        <v>20.2275868452424</v>
      </c>
      <c r="F102" s="60" t="n">
        <f aca="false">D102*$F$38</f>
        <v>28.1437731450184</v>
      </c>
      <c r="G102" s="60" t="n">
        <f aca="false">D102*$G$38</f>
        <v>20.2275868452424</v>
      </c>
      <c r="H102" s="60" t="n">
        <f aca="false">D102*$H$38</f>
        <v>28.1437731450184</v>
      </c>
    </row>
    <row r="103" customFormat="false" ht="15" hidden="false" customHeight="true" outlineLevel="0" collapsed="false">
      <c r="A103" s="65" t="s">
        <v>146</v>
      </c>
      <c r="B103" s="65"/>
      <c r="C103" s="65"/>
      <c r="D103" s="65"/>
      <c r="E103" s="66" t="n">
        <f aca="false">SUM(E98:E102)</f>
        <v>32.6376865218546</v>
      </c>
      <c r="F103" s="66" t="n">
        <f aca="false">SUM(F98:F102)</f>
        <v>45.4106390681668</v>
      </c>
      <c r="G103" s="66" t="n">
        <f aca="false">SUM(G98:G102)</f>
        <v>32.6376865218546</v>
      </c>
      <c r="H103" s="66" t="n">
        <f aca="false">SUM(H98:H102)</f>
        <v>45.4106390681668</v>
      </c>
    </row>
    <row r="104" customFormat="false" ht="13.8" hidden="false" customHeight="false" outlineLevel="0" collapsed="false">
      <c r="A104" s="81"/>
      <c r="B104" s="48"/>
      <c r="C104" s="77"/>
      <c r="D104" s="48"/>
      <c r="E104" s="49"/>
      <c r="F104" s="49"/>
      <c r="G104" s="49"/>
      <c r="H104" s="49"/>
    </row>
    <row r="105" customFormat="false" ht="28.5" hidden="false" customHeight="true" outlineLevel="0" collapsed="false">
      <c r="A105" s="97" t="s">
        <v>147</v>
      </c>
      <c r="B105" s="97"/>
      <c r="C105" s="97"/>
      <c r="D105" s="97"/>
      <c r="E105" s="56" t="s">
        <v>232</v>
      </c>
      <c r="F105" s="56" t="s">
        <v>233</v>
      </c>
      <c r="G105" s="56" t="s">
        <v>235</v>
      </c>
      <c r="H105" s="56" t="s">
        <v>237</v>
      </c>
    </row>
    <row r="106" customFormat="false" ht="42" hidden="false" customHeight="true" outlineLevel="0" collapsed="false">
      <c r="A106" s="84" t="n">
        <v>44231</v>
      </c>
      <c r="B106" s="73" t="s">
        <v>79</v>
      </c>
      <c r="C106" s="73"/>
      <c r="D106" s="73"/>
      <c r="E106" s="63" t="s">
        <v>140</v>
      </c>
      <c r="F106" s="63" t="s">
        <v>140</v>
      </c>
      <c r="G106" s="63" t="s">
        <v>140</v>
      </c>
      <c r="H106" s="63" t="s">
        <v>140</v>
      </c>
    </row>
    <row r="107" customFormat="false" ht="15" hidden="false" customHeight="true" outlineLevel="0" collapsed="false">
      <c r="A107" s="51" t="s">
        <v>54</v>
      </c>
      <c r="B107" s="53" t="s">
        <v>148</v>
      </c>
      <c r="C107" s="53"/>
      <c r="D107" s="53"/>
      <c r="E107" s="60"/>
      <c r="F107" s="60"/>
      <c r="G107" s="60"/>
      <c r="H107" s="60"/>
    </row>
    <row r="108" customFormat="false" ht="15" hidden="false" customHeight="true" outlineLevel="0" collapsed="false">
      <c r="A108" s="65" t="s">
        <v>146</v>
      </c>
      <c r="B108" s="65"/>
      <c r="C108" s="65"/>
      <c r="D108" s="65"/>
      <c r="E108" s="66" t="n">
        <f aca="false">E107</f>
        <v>0</v>
      </c>
      <c r="F108" s="66"/>
      <c r="G108" s="66" t="n">
        <f aca="false">G107</f>
        <v>0</v>
      </c>
      <c r="H108" s="66" t="n">
        <f aca="false">H107</f>
        <v>0</v>
      </c>
    </row>
    <row r="109" customFormat="false" ht="13.8" hidden="false" customHeight="false" outlineLevel="0" collapsed="false">
      <c r="A109" s="78"/>
      <c r="B109" s="78"/>
      <c r="C109" s="78"/>
      <c r="D109" s="78"/>
      <c r="E109" s="78"/>
      <c r="F109" s="78"/>
      <c r="G109" s="78"/>
      <c r="H109" s="78"/>
    </row>
    <row r="110" customFormat="false" ht="15" hidden="false" customHeight="true" outlineLevel="0" collapsed="false">
      <c r="A110" s="62" t="s">
        <v>149</v>
      </c>
      <c r="B110" s="62"/>
      <c r="C110" s="62"/>
      <c r="D110" s="62"/>
      <c r="E110" s="62"/>
      <c r="F110" s="78"/>
      <c r="G110" s="78"/>
      <c r="H110" s="78"/>
    </row>
    <row r="111" customFormat="false" ht="28.5" hidden="false" customHeight="false" outlineLevel="0" collapsed="false">
      <c r="A111" s="80"/>
      <c r="B111" s="80"/>
      <c r="C111" s="80"/>
      <c r="D111" s="80"/>
      <c r="E111" s="56" t="s">
        <v>232</v>
      </c>
      <c r="F111" s="56" t="s">
        <v>233</v>
      </c>
      <c r="G111" s="56" t="s">
        <v>235</v>
      </c>
      <c r="H111" s="56" t="s">
        <v>237</v>
      </c>
    </row>
    <row r="112" customFormat="false" ht="15" hidden="false" customHeight="true" outlineLevel="0" collapsed="false">
      <c r="A112" s="56" t="s">
        <v>150</v>
      </c>
      <c r="B112" s="73" t="s">
        <v>79</v>
      </c>
      <c r="C112" s="73"/>
      <c r="D112" s="73"/>
      <c r="E112" s="63" t="s">
        <v>80</v>
      </c>
      <c r="F112" s="63" t="s">
        <v>80</v>
      </c>
      <c r="G112" s="63" t="s">
        <v>80</v>
      </c>
      <c r="H112" s="63" t="s">
        <v>80</v>
      </c>
    </row>
    <row r="113" customFormat="false" ht="15" hidden="false" customHeight="true" outlineLevel="0" collapsed="false">
      <c r="A113" s="51" t="s">
        <v>54</v>
      </c>
      <c r="B113" s="53" t="s">
        <v>151</v>
      </c>
      <c r="C113" s="53"/>
      <c r="D113" s="53"/>
      <c r="E113" s="60" t="n">
        <v>36.13</v>
      </c>
      <c r="F113" s="60" t="n">
        <f aca="false">E113</f>
        <v>36.13</v>
      </c>
      <c r="G113" s="60" t="n">
        <f aca="false">E113</f>
        <v>36.13</v>
      </c>
      <c r="H113" s="60" t="n">
        <f aca="false">E113</f>
        <v>36.13</v>
      </c>
    </row>
    <row r="114" customFormat="false" ht="15" hidden="false" customHeight="true" outlineLevel="0" collapsed="false">
      <c r="A114" s="51" t="s">
        <v>56</v>
      </c>
      <c r="B114" s="53" t="s">
        <v>152</v>
      </c>
      <c r="C114" s="53"/>
      <c r="D114" s="53"/>
      <c r="E114" s="60" t="n">
        <f aca="false">'EPIs - Limpeza'!$F$20/$C$18</f>
        <v>18.9958333333333</v>
      </c>
      <c r="F114" s="60" t="n">
        <f aca="false">'EPIs - Limpeza'!$F$20/$C$18</f>
        <v>18.9958333333333</v>
      </c>
      <c r="G114" s="60" t="n">
        <f aca="false">'EPIs - Limpeza'!$F$20/$C$18</f>
        <v>18.9958333333333</v>
      </c>
      <c r="H114" s="60" t="n">
        <f aca="false">'EPIs - Limpeza'!$F$20/$C$18</f>
        <v>18.9958333333333</v>
      </c>
    </row>
    <row r="115" customFormat="false" ht="15" hidden="false" customHeight="true" outlineLevel="0" collapsed="false">
      <c r="A115" s="51" t="s">
        <v>58</v>
      </c>
      <c r="B115" s="53" t="s">
        <v>153</v>
      </c>
      <c r="C115" s="53"/>
      <c r="D115" s="53"/>
      <c r="E115" s="60" t="n">
        <f aca="false">'Materiais - Limpeza'!$F$61/$C$18</f>
        <v>426.450625</v>
      </c>
      <c r="F115" s="60" t="n">
        <f aca="false">'Materiais - Limpeza'!$F$61/$C$18</f>
        <v>426.450625</v>
      </c>
      <c r="G115" s="60" t="n">
        <f aca="false">'Materiais - Limpeza'!$F$61/$C$18</f>
        <v>426.450625</v>
      </c>
      <c r="H115" s="60" t="n">
        <f aca="false">'Materiais - Limpeza'!$F$61/$C$18</f>
        <v>426.450625</v>
      </c>
    </row>
    <row r="116" customFormat="false" ht="15" hidden="false" customHeight="true" outlineLevel="0" collapsed="false">
      <c r="A116" s="51" t="s">
        <v>61</v>
      </c>
      <c r="B116" s="53" t="s">
        <v>154</v>
      </c>
      <c r="C116" s="53"/>
      <c r="D116" s="53"/>
      <c r="E116" s="60" t="n">
        <f aca="false">'Equipamentos - Limpeza'!$D$25/$C$18</f>
        <v>20.7367083333333</v>
      </c>
      <c r="F116" s="60" t="n">
        <f aca="false">'Equipamentos - Limpeza'!$D$25/$C$18</f>
        <v>20.7367083333333</v>
      </c>
      <c r="G116" s="60" t="n">
        <f aca="false">'Equipamentos - Limpeza'!$D$25/$C$18</f>
        <v>20.7367083333333</v>
      </c>
      <c r="H116" s="60" t="n">
        <f aca="false">'Equipamentos - Limpeza'!$D$25/$C$18</f>
        <v>20.7367083333333</v>
      </c>
    </row>
    <row r="117" customFormat="false" ht="15" hidden="false" customHeight="true" outlineLevel="0" collapsed="false">
      <c r="A117" s="51" t="s">
        <v>85</v>
      </c>
      <c r="B117" s="53" t="s">
        <v>90</v>
      </c>
      <c r="C117" s="53"/>
      <c r="D117" s="53"/>
      <c r="E117" s="60"/>
      <c r="F117" s="60"/>
      <c r="G117" s="60"/>
      <c r="H117" s="60"/>
    </row>
    <row r="118" customFormat="false" ht="15" hidden="false" customHeight="true" outlineLevel="0" collapsed="false">
      <c r="A118" s="71" t="s">
        <v>155</v>
      </c>
      <c r="B118" s="71"/>
      <c r="C118" s="71"/>
      <c r="D118" s="71"/>
      <c r="E118" s="66" t="n">
        <f aca="false">SUM(E113:E117)</f>
        <v>502.313166666667</v>
      </c>
      <c r="F118" s="66" t="n">
        <f aca="false">SUM(F113:F117)</f>
        <v>502.313166666667</v>
      </c>
      <c r="G118" s="66" t="n">
        <f aca="false">SUM(G113:G117)</f>
        <v>502.313166666667</v>
      </c>
      <c r="H118" s="66" t="n">
        <f aca="false">SUM(H113:H117)</f>
        <v>502.313166666667</v>
      </c>
    </row>
    <row r="119" customFormat="false" ht="13.8" hidden="false" customHeight="false" outlineLevel="0" collapsed="false">
      <c r="A119" s="86"/>
      <c r="B119" s="86"/>
      <c r="C119" s="86"/>
      <c r="D119" s="86"/>
      <c r="E119" s="86"/>
      <c r="F119" s="104"/>
      <c r="G119" s="104"/>
      <c r="H119" s="104"/>
    </row>
    <row r="120" customFormat="false" ht="13.8" hidden="false" customHeight="false" outlineLevel="0" collapsed="false">
      <c r="A120" s="47"/>
      <c r="B120" s="47"/>
      <c r="C120" s="48"/>
      <c r="D120" s="48"/>
      <c r="E120" s="49"/>
      <c r="F120" s="49"/>
      <c r="G120" s="49"/>
      <c r="H120" s="49"/>
    </row>
    <row r="121" customFormat="false" ht="13.8" hidden="false" customHeight="false" outlineLevel="0" collapsed="false">
      <c r="A121" s="87" t="s">
        <v>156</v>
      </c>
      <c r="B121" s="87"/>
      <c r="C121" s="87"/>
      <c r="D121" s="87"/>
      <c r="E121" s="87"/>
      <c r="F121" s="105"/>
      <c r="G121" s="105"/>
      <c r="H121" s="105"/>
    </row>
    <row r="122" customFormat="false" ht="28.5" hidden="false" customHeight="false" outlineLevel="0" collapsed="false">
      <c r="A122" s="47"/>
      <c r="B122" s="47"/>
      <c r="C122" s="48"/>
      <c r="D122" s="48"/>
      <c r="E122" s="56" t="s">
        <v>232</v>
      </c>
      <c r="F122" s="56" t="s">
        <v>233</v>
      </c>
      <c r="G122" s="56" t="s">
        <v>235</v>
      </c>
      <c r="H122" s="56" t="s">
        <v>237</v>
      </c>
    </row>
    <row r="123" customFormat="false" ht="15" hidden="false" customHeight="true" outlineLevel="0" collapsed="false">
      <c r="A123" s="56" t="n">
        <v>5</v>
      </c>
      <c r="B123" s="56" t="s">
        <v>157</v>
      </c>
      <c r="C123" s="56"/>
      <c r="D123" s="56"/>
      <c r="E123" s="63" t="s">
        <v>80</v>
      </c>
      <c r="F123" s="63" t="s">
        <v>80</v>
      </c>
      <c r="G123" s="63" t="s">
        <v>80</v>
      </c>
      <c r="H123" s="63" t="s">
        <v>80</v>
      </c>
    </row>
    <row r="124" customFormat="false" ht="15" hidden="false" customHeight="true" outlineLevel="0" collapsed="false">
      <c r="A124" s="51" t="s">
        <v>54</v>
      </c>
      <c r="B124" s="53" t="s">
        <v>158</v>
      </c>
      <c r="C124" s="53"/>
      <c r="D124" s="53"/>
      <c r="E124" s="60" t="n">
        <f aca="false">E38</f>
        <v>1238.77</v>
      </c>
      <c r="F124" s="60" t="n">
        <f aca="false">F38</f>
        <v>1723.57</v>
      </c>
      <c r="G124" s="60" t="n">
        <f aca="false">G38</f>
        <v>1238.77</v>
      </c>
      <c r="H124" s="60" t="n">
        <f aca="false">H38</f>
        <v>1723.57</v>
      </c>
    </row>
    <row r="125" customFormat="false" ht="15" hidden="false" customHeight="true" outlineLevel="0" collapsed="false">
      <c r="A125" s="51" t="s">
        <v>56</v>
      </c>
      <c r="B125" s="53" t="s">
        <v>159</v>
      </c>
      <c r="C125" s="53"/>
      <c r="D125" s="53"/>
      <c r="E125" s="60" t="n">
        <f aca="false">E79</f>
        <v>1171.97761092136</v>
      </c>
      <c r="F125" s="60" t="n">
        <f aca="false">F79</f>
        <v>1480.76121024536</v>
      </c>
      <c r="G125" s="60" t="n">
        <f aca="false">G79</f>
        <v>1171.97761088536</v>
      </c>
      <c r="H125" s="60" t="n">
        <f aca="false">H79</f>
        <v>1480.76121024536</v>
      </c>
    </row>
    <row r="126" customFormat="false" ht="15" hidden="false" customHeight="true" outlineLevel="0" collapsed="false">
      <c r="A126" s="51" t="s">
        <v>58</v>
      </c>
      <c r="B126" s="53" t="s">
        <v>160</v>
      </c>
      <c r="C126" s="53"/>
      <c r="D126" s="53"/>
      <c r="E126" s="60" t="n">
        <f aca="false">E91</f>
        <v>56.0274566021936</v>
      </c>
      <c r="F126" s="60" t="n">
        <f aca="false">F91</f>
        <v>77.9541346463369</v>
      </c>
      <c r="G126" s="60" t="n">
        <f aca="false">G91</f>
        <v>56.0274566021936</v>
      </c>
      <c r="H126" s="60" t="n">
        <f aca="false">H91</f>
        <v>77.9541346463369</v>
      </c>
    </row>
    <row r="127" customFormat="false" ht="15" hidden="false" customHeight="true" outlineLevel="0" collapsed="false">
      <c r="A127" s="51" t="s">
        <v>61</v>
      </c>
      <c r="B127" s="53" t="s">
        <v>161</v>
      </c>
      <c r="C127" s="53"/>
      <c r="D127" s="53"/>
      <c r="E127" s="60" t="n">
        <f aca="false">E103+E108</f>
        <v>32.6376865218546</v>
      </c>
      <c r="F127" s="60" t="n">
        <f aca="false">F103+F108</f>
        <v>45.4106390681668</v>
      </c>
      <c r="G127" s="60" t="n">
        <f aca="false">G103+G108</f>
        <v>32.6376865218546</v>
      </c>
      <c r="H127" s="60" t="n">
        <f aca="false">H103+H108</f>
        <v>45.4106390681668</v>
      </c>
    </row>
    <row r="128" customFormat="false" ht="15" hidden="false" customHeight="true" outlineLevel="0" collapsed="false">
      <c r="A128" s="51" t="s">
        <v>85</v>
      </c>
      <c r="B128" s="53" t="s">
        <v>162</v>
      </c>
      <c r="C128" s="53"/>
      <c r="D128" s="53"/>
      <c r="E128" s="60" t="n">
        <f aca="false">E118</f>
        <v>502.313166666667</v>
      </c>
      <c r="F128" s="60" t="n">
        <f aca="false">F118</f>
        <v>502.313166666667</v>
      </c>
      <c r="G128" s="60" t="n">
        <f aca="false">G118</f>
        <v>502.313166666667</v>
      </c>
      <c r="H128" s="60" t="n">
        <f aca="false">H118</f>
        <v>502.313166666667</v>
      </c>
    </row>
    <row r="129" customFormat="false" ht="15" hidden="false" customHeight="true" outlineLevel="0" collapsed="false">
      <c r="A129" s="65" t="s">
        <v>157</v>
      </c>
      <c r="B129" s="65"/>
      <c r="C129" s="65"/>
      <c r="D129" s="65"/>
      <c r="E129" s="66" t="n">
        <f aca="false">SUM(E124:E128)</f>
        <v>3001.72592071207</v>
      </c>
      <c r="F129" s="66" t="n">
        <f aca="false">SUM(F124:F128)</f>
        <v>3830.00915062653</v>
      </c>
      <c r="G129" s="66" t="n">
        <f aca="false">SUM(G124:G128)</f>
        <v>3001.72592067607</v>
      </c>
      <c r="H129" s="66" t="n">
        <f aca="false">SUM(H124:H128)</f>
        <v>3830.00915062653</v>
      </c>
    </row>
    <row r="130" customFormat="false" ht="13.8" hidden="false" customHeight="false" outlineLevel="0" collapsed="false">
      <c r="A130" s="47"/>
      <c r="B130" s="47"/>
      <c r="C130" s="48"/>
      <c r="D130" s="48"/>
      <c r="E130" s="49"/>
      <c r="F130" s="49"/>
      <c r="G130" s="49"/>
      <c r="H130" s="49"/>
    </row>
    <row r="131" customFormat="false" ht="15" hidden="false" customHeight="true" outlineLevel="0" collapsed="false">
      <c r="A131" s="62" t="s">
        <v>163</v>
      </c>
      <c r="B131" s="62"/>
      <c r="C131" s="62"/>
      <c r="D131" s="62"/>
      <c r="E131" s="62"/>
      <c r="F131" s="78"/>
      <c r="G131" s="78"/>
      <c r="H131" s="78"/>
    </row>
    <row r="132" customFormat="false" ht="28.5" hidden="false" customHeight="false" outlineLevel="0" collapsed="false">
      <c r="A132" s="47"/>
      <c r="B132" s="47"/>
      <c r="C132" s="48"/>
      <c r="D132" s="48"/>
      <c r="E132" s="56" t="s">
        <v>232</v>
      </c>
      <c r="F132" s="56" t="s">
        <v>233</v>
      </c>
      <c r="G132" s="56" t="s">
        <v>235</v>
      </c>
      <c r="H132" s="56" t="s">
        <v>237</v>
      </c>
    </row>
    <row r="133" customFormat="false" ht="15" hidden="false" customHeight="true" outlineLevel="0" collapsed="false">
      <c r="A133" s="97" t="s">
        <v>164</v>
      </c>
      <c r="B133" s="97"/>
      <c r="C133" s="97"/>
      <c r="D133" s="97"/>
      <c r="E133" s="63" t="s">
        <v>80</v>
      </c>
      <c r="F133" s="63" t="s">
        <v>80</v>
      </c>
      <c r="G133" s="63" t="s">
        <v>80</v>
      </c>
      <c r="H133" s="63" t="s">
        <v>80</v>
      </c>
    </row>
    <row r="134" customFormat="false" ht="15" hidden="false" customHeight="true" outlineLevel="0" collapsed="false">
      <c r="A134" s="51" t="s">
        <v>54</v>
      </c>
      <c r="B134" s="53" t="s">
        <v>165</v>
      </c>
      <c r="C134" s="53"/>
      <c r="D134" s="88" t="n">
        <v>0.0235</v>
      </c>
      <c r="E134" s="60" t="n">
        <f aca="false">E129*$D$134</f>
        <v>70.5405591367338</v>
      </c>
      <c r="F134" s="60" t="n">
        <f aca="false">F129*$D$134</f>
        <v>90.0052150397235</v>
      </c>
      <c r="G134" s="60" t="n">
        <f aca="false">G129*$D$134</f>
        <v>70.5405591358878</v>
      </c>
      <c r="H134" s="60" t="n">
        <f aca="false">H129*$D$134</f>
        <v>90.0052150397235</v>
      </c>
    </row>
    <row r="135" customFormat="false" ht="15" hidden="false" customHeight="true" outlineLevel="0" collapsed="false">
      <c r="A135" s="51" t="s">
        <v>56</v>
      </c>
      <c r="B135" s="53" t="s">
        <v>166</v>
      </c>
      <c r="C135" s="53"/>
      <c r="D135" s="88" t="n">
        <v>0.0201</v>
      </c>
      <c r="E135" s="60" t="n">
        <f aca="false">(E129+E134)*$D$135</f>
        <v>61.7525562449611</v>
      </c>
      <c r="F135" s="60" t="n">
        <f aca="false">(F129+F134)*$D$135</f>
        <v>78.7922887498917</v>
      </c>
      <c r="G135" s="60" t="n">
        <f aca="false">(G129+G134)*$D$135</f>
        <v>61.7525562442205</v>
      </c>
      <c r="H135" s="60" t="n">
        <f aca="false">(H129+H134)*$D$135</f>
        <v>78.7922887498917</v>
      </c>
    </row>
    <row r="136" customFormat="false" ht="15" hidden="false" customHeight="false" outlineLevel="0" collapsed="false">
      <c r="A136" s="89" t="s">
        <v>58</v>
      </c>
      <c r="B136" s="90" t="s">
        <v>167</v>
      </c>
      <c r="C136" s="90"/>
      <c r="D136" s="91" t="n">
        <f aca="false">SUM(D138:D140)</f>
        <v>0.1225</v>
      </c>
      <c r="E136" s="60" t="n">
        <f aca="false">E138+E139+E140</f>
        <v>437.512628970355</v>
      </c>
      <c r="F136" s="60" t="n">
        <f aca="false">F138+F139+F140</f>
        <v>558.237966001114</v>
      </c>
      <c r="G136" s="60" t="n">
        <f aca="false">G138+G139+G140</f>
        <v>437.512628965108</v>
      </c>
      <c r="H136" s="60" t="n">
        <f aca="false">H138+H139+H140</f>
        <v>558.237966001114</v>
      </c>
    </row>
    <row r="137" customFormat="false" ht="15" hidden="false" customHeight="false" outlineLevel="0" collapsed="false">
      <c r="A137" s="89" t="s">
        <v>168</v>
      </c>
      <c r="B137" s="92" t="s">
        <v>169</v>
      </c>
      <c r="C137" s="93"/>
      <c r="D137" s="94" t="n">
        <f aca="false">1-D136</f>
        <v>0.8775</v>
      </c>
      <c r="E137" s="95" t="n">
        <f aca="false">(E129+E134+E135)/$D$137</f>
        <v>3571.53166506413</v>
      </c>
      <c r="F137" s="95" t="n">
        <f aca="false">(F129+F134+F135)/$D$137</f>
        <v>4557.04462041726</v>
      </c>
      <c r="G137" s="95" t="n">
        <f aca="false">(G129+G134+G135)/$D$137</f>
        <v>3571.53166502129</v>
      </c>
      <c r="H137" s="95" t="n">
        <f aca="false">(H129+H134+H135)/$D$137</f>
        <v>4557.04462041726</v>
      </c>
    </row>
    <row r="138" customFormat="false" ht="15" hidden="false" customHeight="false" outlineLevel="0" collapsed="false">
      <c r="A138" s="96" t="s">
        <v>170</v>
      </c>
      <c r="B138" s="90" t="s">
        <v>22</v>
      </c>
      <c r="C138" s="90"/>
      <c r="D138" s="70" t="n">
        <f aca="false">PROPOSTA!E11</f>
        <v>0.0165</v>
      </c>
      <c r="E138" s="95" t="n">
        <f aca="false">D138*$E$137</f>
        <v>58.9302724735581</v>
      </c>
      <c r="F138" s="95" t="n">
        <f aca="false">D138*$F$137</f>
        <v>75.1912362368848</v>
      </c>
      <c r="G138" s="95" t="n">
        <f aca="false">D138*$G$137</f>
        <v>58.9302724728513</v>
      </c>
      <c r="H138" s="95" t="n">
        <f aca="false">D138*$H$137</f>
        <v>75.1912362368848</v>
      </c>
    </row>
    <row r="139" customFormat="false" ht="15" hidden="false" customHeight="false" outlineLevel="0" collapsed="false">
      <c r="A139" s="96" t="s">
        <v>171</v>
      </c>
      <c r="B139" s="90" t="s">
        <v>23</v>
      </c>
      <c r="C139" s="90"/>
      <c r="D139" s="70" t="n">
        <f aca="false">PROPOSTA!G11</f>
        <v>0.076</v>
      </c>
      <c r="E139" s="95" t="n">
        <f aca="false">D139*$E$137</f>
        <v>271.436406544874</v>
      </c>
      <c r="F139" s="95" t="n">
        <f aca="false">D139*$F$137</f>
        <v>346.335391151712</v>
      </c>
      <c r="G139" s="95" t="n">
        <f aca="false">D139*$G$137</f>
        <v>271.436406541618</v>
      </c>
      <c r="H139" s="95" t="n">
        <f aca="false">D139*$H$137</f>
        <v>346.335391151712</v>
      </c>
    </row>
    <row r="140" customFormat="false" ht="15" hidden="false" customHeight="false" outlineLevel="0" collapsed="false">
      <c r="A140" s="89" t="s">
        <v>172</v>
      </c>
      <c r="B140" s="90" t="s">
        <v>173</v>
      </c>
      <c r="C140" s="90"/>
      <c r="D140" s="88" t="n">
        <v>0.03</v>
      </c>
      <c r="E140" s="95" t="n">
        <f aca="false">D140*$E$137</f>
        <v>107.145949951924</v>
      </c>
      <c r="F140" s="95" t="n">
        <f aca="false">D140*$F$137</f>
        <v>136.711338612518</v>
      </c>
      <c r="G140" s="95" t="n">
        <f aca="false">D140*$G$137</f>
        <v>107.145949950639</v>
      </c>
      <c r="H140" s="95" t="n">
        <f aca="false">D140*$H$137</f>
        <v>136.711338612518</v>
      </c>
    </row>
    <row r="141" customFormat="false" ht="15" hidden="false" customHeight="true" outlineLevel="0" collapsed="false">
      <c r="A141" s="71" t="s">
        <v>174</v>
      </c>
      <c r="B141" s="71"/>
      <c r="C141" s="71"/>
      <c r="D141" s="71"/>
      <c r="E141" s="66" t="n">
        <f aca="false">SUM(E134:E136)</f>
        <v>569.80574435205</v>
      </c>
      <c r="F141" s="66" t="n">
        <f aca="false">SUM(F134:F136)</f>
        <v>727.03546979073</v>
      </c>
      <c r="G141" s="66" t="n">
        <f aca="false">SUM(G134:G136)</f>
        <v>569.805744345216</v>
      </c>
      <c r="H141" s="66" t="n">
        <f aca="false">SUM(H134:H136)</f>
        <v>727.03546979073</v>
      </c>
    </row>
    <row r="142" customFormat="false" ht="13.8" hidden="false" customHeight="false" outlineLevel="0" collapsed="false">
      <c r="A142" s="47"/>
      <c r="B142" s="47"/>
      <c r="C142" s="48"/>
      <c r="D142" s="48"/>
      <c r="E142" s="49"/>
      <c r="F142" s="49"/>
      <c r="G142" s="49"/>
      <c r="H142" s="49"/>
    </row>
    <row r="143" customFormat="false" ht="15" hidden="false" customHeight="true" outlineLevel="0" collapsed="false">
      <c r="A143" s="50" t="s">
        <v>175</v>
      </c>
      <c r="B143" s="50"/>
      <c r="C143" s="50"/>
      <c r="D143" s="50"/>
      <c r="E143" s="50"/>
      <c r="F143" s="106"/>
      <c r="G143" s="106"/>
      <c r="H143" s="106"/>
    </row>
    <row r="144" customFormat="false" ht="13.8" hidden="false" customHeight="false" outlineLevel="0" collapsed="false">
      <c r="A144" s="47"/>
      <c r="B144" s="47"/>
      <c r="C144" s="48"/>
      <c r="D144" s="48"/>
      <c r="E144" s="49"/>
      <c r="F144" s="49"/>
      <c r="G144" s="49"/>
      <c r="H144" s="49"/>
    </row>
    <row r="145" customFormat="false" ht="28.5" hidden="false" customHeight="true" outlineLevel="0" collapsed="false">
      <c r="A145" s="97" t="s">
        <v>176</v>
      </c>
      <c r="B145" s="97"/>
      <c r="C145" s="97"/>
      <c r="D145" s="97"/>
      <c r="E145" s="56" t="s">
        <v>232</v>
      </c>
      <c r="F145" s="56" t="s">
        <v>233</v>
      </c>
      <c r="G145" s="56" t="s">
        <v>235</v>
      </c>
      <c r="H145" s="56" t="s">
        <v>237</v>
      </c>
    </row>
    <row r="146" customFormat="false" ht="15" hidden="false" customHeight="true" outlineLevel="0" collapsed="false">
      <c r="A146" s="74"/>
      <c r="B146" s="75" t="s">
        <v>177</v>
      </c>
      <c r="C146" s="75"/>
      <c r="D146" s="75"/>
      <c r="E146" s="63" t="s">
        <v>80</v>
      </c>
      <c r="F146" s="63" t="s">
        <v>80</v>
      </c>
      <c r="G146" s="63" t="s">
        <v>80</v>
      </c>
      <c r="H146" s="63" t="s">
        <v>80</v>
      </c>
    </row>
    <row r="147" customFormat="false" ht="15" hidden="false" customHeight="true" outlineLevel="0" collapsed="false">
      <c r="A147" s="51" t="s">
        <v>178</v>
      </c>
      <c r="B147" s="53" t="s">
        <v>179</v>
      </c>
      <c r="C147" s="53"/>
      <c r="D147" s="53"/>
      <c r="E147" s="60" t="n">
        <f aca="false">E124</f>
        <v>1238.77</v>
      </c>
      <c r="F147" s="60" t="n">
        <f aca="false">F124</f>
        <v>1723.57</v>
      </c>
      <c r="G147" s="60" t="n">
        <f aca="false">G124</f>
        <v>1238.77</v>
      </c>
      <c r="H147" s="60" t="n">
        <f aca="false">H124</f>
        <v>1723.57</v>
      </c>
    </row>
    <row r="148" customFormat="false" ht="15" hidden="false" customHeight="true" outlineLevel="0" collapsed="false">
      <c r="A148" s="51" t="s">
        <v>180</v>
      </c>
      <c r="B148" s="53" t="s">
        <v>181</v>
      </c>
      <c r="C148" s="53"/>
      <c r="D148" s="53"/>
      <c r="E148" s="60" t="n">
        <f aca="false">E125</f>
        <v>1171.97761092136</v>
      </c>
      <c r="F148" s="60" t="n">
        <f aca="false">F125</f>
        <v>1480.76121024536</v>
      </c>
      <c r="G148" s="60" t="n">
        <f aca="false">G125</f>
        <v>1171.97761088536</v>
      </c>
      <c r="H148" s="60" t="n">
        <f aca="false">H125</f>
        <v>1480.76121024536</v>
      </c>
    </row>
    <row r="149" customFormat="false" ht="15" hidden="false" customHeight="true" outlineLevel="0" collapsed="false">
      <c r="A149" s="51" t="s">
        <v>182</v>
      </c>
      <c r="B149" s="53" t="s">
        <v>183</v>
      </c>
      <c r="C149" s="53"/>
      <c r="D149" s="53"/>
      <c r="E149" s="60" t="n">
        <f aca="false">E126</f>
        <v>56.0274566021936</v>
      </c>
      <c r="F149" s="60" t="n">
        <f aca="false">F126</f>
        <v>77.9541346463369</v>
      </c>
      <c r="G149" s="60" t="n">
        <f aca="false">G126</f>
        <v>56.0274566021936</v>
      </c>
      <c r="H149" s="60" t="n">
        <f aca="false">H126</f>
        <v>77.9541346463369</v>
      </c>
    </row>
    <row r="150" customFormat="false" ht="15" hidden="false" customHeight="true" outlineLevel="0" collapsed="false">
      <c r="A150" s="51" t="s">
        <v>184</v>
      </c>
      <c r="B150" s="53" t="s">
        <v>185</v>
      </c>
      <c r="C150" s="53"/>
      <c r="D150" s="53"/>
      <c r="E150" s="60" t="n">
        <f aca="false">E127</f>
        <v>32.6376865218546</v>
      </c>
      <c r="F150" s="60" t="n">
        <f aca="false">F127</f>
        <v>45.4106390681668</v>
      </c>
      <c r="G150" s="60" t="n">
        <f aca="false">G127</f>
        <v>32.6376865218546</v>
      </c>
      <c r="H150" s="60" t="n">
        <f aca="false">H127</f>
        <v>45.4106390681668</v>
      </c>
    </row>
    <row r="151" customFormat="false" ht="15" hidden="false" customHeight="true" outlineLevel="0" collapsed="false">
      <c r="A151" s="51" t="s">
        <v>186</v>
      </c>
      <c r="B151" s="53" t="s">
        <v>187</v>
      </c>
      <c r="C151" s="53"/>
      <c r="D151" s="53"/>
      <c r="E151" s="60" t="n">
        <f aca="false">E128</f>
        <v>502.313166666667</v>
      </c>
      <c r="F151" s="60" t="n">
        <f aca="false">F128</f>
        <v>502.313166666667</v>
      </c>
      <c r="G151" s="60" t="n">
        <f aca="false">G128</f>
        <v>502.313166666667</v>
      </c>
      <c r="H151" s="60" t="n">
        <f aca="false">H128</f>
        <v>502.313166666667</v>
      </c>
    </row>
    <row r="152" customFormat="false" ht="15" hidden="false" customHeight="true" outlineLevel="0" collapsed="false">
      <c r="A152" s="51" t="s">
        <v>188</v>
      </c>
      <c r="B152" s="53" t="s">
        <v>189</v>
      </c>
      <c r="C152" s="53"/>
      <c r="D152" s="53"/>
      <c r="E152" s="60" t="n">
        <f aca="false">E141</f>
        <v>569.80574435205</v>
      </c>
      <c r="F152" s="60" t="n">
        <f aca="false">F141</f>
        <v>727.03546979073</v>
      </c>
      <c r="G152" s="60" t="n">
        <f aca="false">G141</f>
        <v>569.805744345216</v>
      </c>
      <c r="H152" s="60" t="n">
        <f aca="false">H141</f>
        <v>727.03546979073</v>
      </c>
    </row>
    <row r="153" customFormat="false" ht="15" hidden="false" customHeight="true" outlineLevel="0" collapsed="false">
      <c r="A153" s="71" t="s">
        <v>190</v>
      </c>
      <c r="B153" s="71"/>
      <c r="C153" s="71"/>
      <c r="D153" s="71"/>
      <c r="E153" s="66" t="n">
        <f aca="false">ROUND(SUM(E147:E152),2)</f>
        <v>3571.53</v>
      </c>
      <c r="F153" s="66" t="n">
        <f aca="false">ROUND(SUM(F147:F152),2)</f>
        <v>4557.04</v>
      </c>
      <c r="G153" s="66" t="n">
        <f aca="false">ROUND(SUM(G147:G152),2)</f>
        <v>3571.53</v>
      </c>
      <c r="H153" s="66" t="n">
        <f aca="false">ROUND(SUM(H147:H152),2)</f>
        <v>4557.04</v>
      </c>
    </row>
    <row r="154" customFormat="false" ht="13.8" hidden="false" customHeight="false" outlineLevel="0" collapsed="false">
      <c r="A154" s="68"/>
      <c r="B154" s="68"/>
      <c r="C154" s="68"/>
      <c r="D154" s="68"/>
      <c r="E154" s="69"/>
      <c r="F154" s="69"/>
      <c r="G154" s="69"/>
      <c r="H154" s="69"/>
    </row>
    <row r="155" customFormat="false" ht="28.5" hidden="false" customHeight="true" outlineLevel="0" collapsed="false">
      <c r="A155" s="97" t="s">
        <v>205</v>
      </c>
      <c r="B155" s="97"/>
      <c r="C155" s="97"/>
      <c r="D155" s="97"/>
      <c r="E155" s="56" t="s">
        <v>232</v>
      </c>
      <c r="F155" s="56" t="s">
        <v>233</v>
      </c>
      <c r="G155" s="56" t="s">
        <v>235</v>
      </c>
      <c r="H155" s="56" t="s">
        <v>237</v>
      </c>
    </row>
    <row r="156" customFormat="false" ht="15" hidden="false" customHeight="true" outlineLevel="0" collapsed="false">
      <c r="A156" s="74" t="s">
        <v>206</v>
      </c>
      <c r="B156" s="74"/>
      <c r="C156" s="74"/>
      <c r="D156" s="74"/>
      <c r="E156" s="107" t="n">
        <v>2</v>
      </c>
      <c r="F156" s="107" t="n">
        <v>1</v>
      </c>
      <c r="G156" s="107" t="n">
        <v>3</v>
      </c>
      <c r="H156" s="107" t="n">
        <v>1</v>
      </c>
    </row>
    <row r="157" customFormat="false" ht="15" hidden="false" customHeight="true" outlineLevel="0" collapsed="false">
      <c r="A157" s="74" t="s">
        <v>207</v>
      </c>
      <c r="B157" s="74"/>
      <c r="C157" s="74"/>
      <c r="D157" s="74"/>
      <c r="E157" s="107" t="n">
        <v>36</v>
      </c>
      <c r="F157" s="107" t="n">
        <v>36</v>
      </c>
      <c r="G157" s="107" t="n">
        <v>33</v>
      </c>
      <c r="H157" s="107" t="n">
        <v>33</v>
      </c>
    </row>
    <row r="158" customFormat="false" ht="15" hidden="false" customHeight="true" outlineLevel="0" collapsed="false">
      <c r="A158" s="74" t="s">
        <v>208</v>
      </c>
      <c r="B158" s="74"/>
      <c r="C158" s="74"/>
      <c r="D158" s="74"/>
      <c r="E158" s="64" t="n">
        <f aca="false">E156*E157*E153</f>
        <v>257150.16</v>
      </c>
      <c r="F158" s="64" t="n">
        <f aca="false">F156*F157*F153</f>
        <v>164053.44</v>
      </c>
      <c r="G158" s="64" t="n">
        <f aca="false">G156*G157*G153</f>
        <v>353581.47</v>
      </c>
      <c r="H158" s="64" t="n">
        <f aca="false">H156*H157*H153</f>
        <v>150382.32</v>
      </c>
    </row>
    <row r="159" customFormat="false" ht="15" hidden="false" customHeight="true" outlineLevel="0" collapsed="false">
      <c r="A159" s="71" t="s">
        <v>191</v>
      </c>
      <c r="B159" s="71"/>
      <c r="C159" s="71"/>
      <c r="D159" s="71"/>
      <c r="E159" s="66" t="n">
        <f aca="false">E158+F158+G158+H158</f>
        <v>925167.39</v>
      </c>
      <c r="F159" s="66"/>
      <c r="G159" s="66"/>
      <c r="H159" s="66"/>
    </row>
    <row r="160" customFormat="false" ht="15" hidden="false" customHeight="true" outlineLevel="0" collapsed="false">
      <c r="A160" s="71" t="s">
        <v>209</v>
      </c>
      <c r="B160" s="71"/>
      <c r="C160" s="71"/>
      <c r="D160" s="71"/>
      <c r="E160" s="66" t="n">
        <f aca="false">E159/36</f>
        <v>25699.0941666667</v>
      </c>
      <c r="F160" s="66"/>
      <c r="G160" s="66"/>
      <c r="H160" s="66"/>
    </row>
    <row r="161" customFormat="false" ht="15" hidden="false" customHeight="true" outlineLevel="0" collapsed="false">
      <c r="A161" s="71" t="s">
        <v>210</v>
      </c>
      <c r="B161" s="71"/>
      <c r="C161" s="71"/>
      <c r="D161" s="71"/>
      <c r="E161" s="66" t="n">
        <f aca="false">ROUND(E159/(E156*E157+F156*F157+G156*G157+H156*H157),2)</f>
        <v>3854.86</v>
      </c>
      <c r="F161" s="66"/>
      <c r="G161" s="66"/>
      <c r="H161" s="66"/>
    </row>
  </sheetData>
  <mergeCells count="135">
    <mergeCell ref="A1:E1"/>
    <mergeCell ref="A3:E3"/>
    <mergeCell ref="B5:E5"/>
    <mergeCell ref="B6:E6"/>
    <mergeCell ref="A8:E8"/>
    <mergeCell ref="B10:D10"/>
    <mergeCell ref="B11:D11"/>
    <mergeCell ref="B12:D12"/>
    <mergeCell ref="B13:D13"/>
    <mergeCell ref="A15:E15"/>
    <mergeCell ref="D17:E17"/>
    <mergeCell ref="D18:E18"/>
    <mergeCell ref="C19:D19"/>
    <mergeCell ref="A20:E20"/>
    <mergeCell ref="B21:D21"/>
    <mergeCell ref="B22:D22"/>
    <mergeCell ref="B23:D23"/>
    <mergeCell ref="A25:E25"/>
    <mergeCell ref="A27:E27"/>
    <mergeCell ref="A29:D29"/>
    <mergeCell ref="B30:D30"/>
    <mergeCell ref="B31:D31"/>
    <mergeCell ref="B32:D32"/>
    <mergeCell ref="B33:D33"/>
    <mergeCell ref="B34:D34"/>
    <mergeCell ref="B35:D35"/>
    <mergeCell ref="B36:D36"/>
    <mergeCell ref="B37:D37"/>
    <mergeCell ref="A38:D38"/>
    <mergeCell ref="A39:H39"/>
    <mergeCell ref="A41:E41"/>
    <mergeCell ref="A43:D43"/>
    <mergeCell ref="B44:C44"/>
    <mergeCell ref="B45:C45"/>
    <mergeCell ref="B46:C46"/>
    <mergeCell ref="A47:C47"/>
    <mergeCell ref="A48:H48"/>
    <mergeCell ref="A50:D50"/>
    <mergeCell ref="B51:C51"/>
    <mergeCell ref="A52:A58"/>
    <mergeCell ref="B52:C52"/>
    <mergeCell ref="B53:C53"/>
    <mergeCell ref="B54:C54"/>
    <mergeCell ref="B55:C55"/>
    <mergeCell ref="B56:C56"/>
    <mergeCell ref="B57:C57"/>
    <mergeCell ref="B58:C58"/>
    <mergeCell ref="B59:C59"/>
    <mergeCell ref="A60:C60"/>
    <mergeCell ref="A61:H61"/>
    <mergeCell ref="A63:D63"/>
    <mergeCell ref="B64:D64"/>
    <mergeCell ref="B65:C65"/>
    <mergeCell ref="B66:C66"/>
    <mergeCell ref="B67:D67"/>
    <mergeCell ref="B68:D68"/>
    <mergeCell ref="B69:D69"/>
    <mergeCell ref="A70:D70"/>
    <mergeCell ref="A72:E72"/>
    <mergeCell ref="A74:D74"/>
    <mergeCell ref="B75:D75"/>
    <mergeCell ref="B76:D76"/>
    <mergeCell ref="B77:D77"/>
    <mergeCell ref="B78:D78"/>
    <mergeCell ref="A79:D79"/>
    <mergeCell ref="A81:E81"/>
    <mergeCell ref="A83:D83"/>
    <mergeCell ref="B84:C84"/>
    <mergeCell ref="B85:C85"/>
    <mergeCell ref="B86:C86"/>
    <mergeCell ref="B87:C87"/>
    <mergeCell ref="B88:C88"/>
    <mergeCell ref="B89:C89"/>
    <mergeCell ref="B90:C90"/>
    <mergeCell ref="A91:D91"/>
    <mergeCell ref="A92:H92"/>
    <mergeCell ref="A94:E94"/>
    <mergeCell ref="A96:D96"/>
    <mergeCell ref="B97:C97"/>
    <mergeCell ref="B98:C98"/>
    <mergeCell ref="B99:C99"/>
    <mergeCell ref="B100:C100"/>
    <mergeCell ref="B101:C101"/>
    <mergeCell ref="B102:C102"/>
    <mergeCell ref="A103:D103"/>
    <mergeCell ref="A105:D105"/>
    <mergeCell ref="B106:D106"/>
    <mergeCell ref="B107:D107"/>
    <mergeCell ref="A108:D108"/>
    <mergeCell ref="A110:E110"/>
    <mergeCell ref="B112:D112"/>
    <mergeCell ref="B113:D113"/>
    <mergeCell ref="B114:D114"/>
    <mergeCell ref="B115:D115"/>
    <mergeCell ref="B116:D116"/>
    <mergeCell ref="B117:D117"/>
    <mergeCell ref="A118:D118"/>
    <mergeCell ref="A119:E119"/>
    <mergeCell ref="A121:E121"/>
    <mergeCell ref="B123:D123"/>
    <mergeCell ref="B124:D124"/>
    <mergeCell ref="B125:D125"/>
    <mergeCell ref="B126:D126"/>
    <mergeCell ref="B127:D127"/>
    <mergeCell ref="B128:D128"/>
    <mergeCell ref="A129:D129"/>
    <mergeCell ref="A131:E131"/>
    <mergeCell ref="A133:D133"/>
    <mergeCell ref="B134:C134"/>
    <mergeCell ref="B135:C135"/>
    <mergeCell ref="B136:C136"/>
    <mergeCell ref="B138:C138"/>
    <mergeCell ref="B139:C139"/>
    <mergeCell ref="B140:C140"/>
    <mergeCell ref="A141:D141"/>
    <mergeCell ref="A143:E143"/>
    <mergeCell ref="A145:D145"/>
    <mergeCell ref="B146:D146"/>
    <mergeCell ref="B147:D147"/>
    <mergeCell ref="B148:D148"/>
    <mergeCell ref="B149:D149"/>
    <mergeCell ref="B150:D150"/>
    <mergeCell ref="B151:D151"/>
    <mergeCell ref="B152:D152"/>
    <mergeCell ref="A153:D153"/>
    <mergeCell ref="A155:D155"/>
    <mergeCell ref="A156:D156"/>
    <mergeCell ref="A157:D157"/>
    <mergeCell ref="A158:D158"/>
    <mergeCell ref="A159:D159"/>
    <mergeCell ref="E159:H159"/>
    <mergeCell ref="A160:D160"/>
    <mergeCell ref="E160:H160"/>
    <mergeCell ref="A161:D161"/>
    <mergeCell ref="E161:H161"/>
  </mergeCells>
  <printOptions headings="false" gridLines="false" gridLinesSet="true" horizontalCentered="tru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6" man="true" max="65535" min="0"/>
  </colBreaks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 filterMode="false">
    <tabColor rgb="FF00FFFF"/>
    <pageSetUpPr fitToPage="true"/>
  </sheetPr>
  <dimension ref="A1:I16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3.8" zeroHeight="false" outlineLevelRow="0" outlineLevelCol="0"/>
  <cols>
    <col collapsed="false" customWidth="true" hidden="false" outlineLevel="0" max="1" min="1" style="0" width="16.71"/>
    <col collapsed="false" customWidth="true" hidden="false" outlineLevel="0" max="2" min="2" style="0" width="19.14"/>
    <col collapsed="false" customWidth="true" hidden="false" outlineLevel="0" max="3" min="3" style="0" width="32.43"/>
    <col collapsed="false" customWidth="true" hidden="false" outlineLevel="0" max="4" min="4" style="0" width="14.57"/>
    <col collapsed="false" customWidth="true" hidden="false" outlineLevel="0" max="8" min="5" style="0" width="16.43"/>
    <col collapsed="false" customWidth="true" hidden="false" outlineLevel="0" max="9" min="9" style="0" width="19.43"/>
    <col collapsed="false" customWidth="true" hidden="false" outlineLevel="0" max="1025" min="10" style="0" width="14.43"/>
  </cols>
  <sheetData>
    <row r="1" customFormat="false" ht="15" hidden="false" customHeight="true" outlineLevel="0" collapsed="false">
      <c r="A1" s="46" t="s">
        <v>49</v>
      </c>
      <c r="B1" s="46"/>
      <c r="C1" s="46"/>
      <c r="D1" s="46"/>
      <c r="E1" s="46"/>
      <c r="F1" s="68"/>
      <c r="G1" s="68"/>
      <c r="H1" s="68"/>
      <c r="I1" s="68"/>
    </row>
    <row r="2" customFormat="false" ht="13.8" hidden="false" customHeight="false" outlineLevel="0" collapsed="false">
      <c r="A2" s="47"/>
      <c r="B2" s="47"/>
      <c r="C2" s="48"/>
      <c r="D2" s="48"/>
      <c r="E2" s="49"/>
      <c r="F2" s="68"/>
      <c r="G2" s="68"/>
      <c r="H2" s="68"/>
      <c r="I2" s="68"/>
    </row>
    <row r="3" customFormat="false" ht="15" hidden="false" customHeight="true" outlineLevel="0" collapsed="false">
      <c r="A3" s="50" t="s">
        <v>50</v>
      </c>
      <c r="B3" s="50"/>
      <c r="C3" s="50"/>
      <c r="D3" s="50"/>
      <c r="E3" s="50"/>
      <c r="F3" s="68"/>
      <c r="G3" s="68"/>
      <c r="H3" s="68"/>
      <c r="I3" s="68"/>
    </row>
    <row r="4" customFormat="false" ht="13.8" hidden="false" customHeight="false" outlineLevel="0" collapsed="false">
      <c r="A4" s="47"/>
      <c r="B4" s="47"/>
      <c r="C4" s="48"/>
      <c r="D4" s="48"/>
      <c r="E4" s="49"/>
      <c r="F4" s="68"/>
      <c r="G4" s="68"/>
      <c r="H4" s="68"/>
      <c r="I4" s="68"/>
    </row>
    <row r="5" customFormat="false" ht="15" hidden="false" customHeight="false" outlineLevel="0" collapsed="false">
      <c r="A5" s="51" t="s">
        <v>51</v>
      </c>
      <c r="B5" s="52" t="str">
        <f aca="false">PROPOSTA!C2</f>
        <v>23232.001266/2021-84</v>
      </c>
      <c r="C5" s="52"/>
      <c r="D5" s="52"/>
      <c r="E5" s="52"/>
      <c r="F5" s="68"/>
      <c r="G5" s="68"/>
      <c r="H5" s="68"/>
      <c r="I5" s="68"/>
    </row>
    <row r="6" customFormat="false" ht="15" hidden="false" customHeight="false" outlineLevel="0" collapsed="false">
      <c r="A6" s="51" t="s">
        <v>52</v>
      </c>
      <c r="B6" s="52" t="str">
        <f aca="false">PROPOSTA!E2</f>
        <v>20/2022</v>
      </c>
      <c r="C6" s="52"/>
      <c r="D6" s="52"/>
      <c r="E6" s="52"/>
      <c r="F6" s="68"/>
      <c r="G6" s="68"/>
      <c r="H6" s="68"/>
      <c r="I6" s="68"/>
    </row>
    <row r="7" customFormat="false" ht="13.8" hidden="false" customHeight="false" outlineLevel="0" collapsed="false">
      <c r="A7" s="47"/>
      <c r="B7" s="47"/>
      <c r="C7" s="48"/>
      <c r="D7" s="48"/>
      <c r="E7" s="49"/>
      <c r="F7" s="68"/>
      <c r="G7" s="68"/>
      <c r="H7" s="68"/>
      <c r="I7" s="68"/>
    </row>
    <row r="8" customFormat="false" ht="15" hidden="false" customHeight="true" outlineLevel="0" collapsed="false">
      <c r="A8" s="50" t="s">
        <v>53</v>
      </c>
      <c r="B8" s="50"/>
      <c r="C8" s="50"/>
      <c r="D8" s="50"/>
      <c r="E8" s="50"/>
      <c r="F8" s="68"/>
      <c r="G8" s="68"/>
      <c r="H8" s="68"/>
      <c r="I8" s="68"/>
    </row>
    <row r="9" customFormat="false" ht="13.8" hidden="false" customHeight="false" outlineLevel="0" collapsed="false">
      <c r="A9" s="47"/>
      <c r="B9" s="47"/>
      <c r="C9" s="48"/>
      <c r="D9" s="48"/>
      <c r="E9" s="49"/>
      <c r="F9" s="68"/>
      <c r="G9" s="68"/>
      <c r="H9" s="68"/>
      <c r="I9" s="68"/>
    </row>
    <row r="10" customFormat="false" ht="15" hidden="false" customHeight="true" outlineLevel="0" collapsed="false">
      <c r="A10" s="51" t="s">
        <v>54</v>
      </c>
      <c r="B10" s="53" t="s">
        <v>55</v>
      </c>
      <c r="C10" s="53"/>
      <c r="D10" s="53"/>
      <c r="E10" s="54" t="n">
        <f aca="false">PROPOSTA!G2</f>
        <v>44678</v>
      </c>
      <c r="F10" s="68"/>
      <c r="G10" s="68"/>
      <c r="H10" s="68"/>
      <c r="I10" s="68"/>
    </row>
    <row r="11" customFormat="false" ht="15" hidden="false" customHeight="true" outlineLevel="0" collapsed="false">
      <c r="A11" s="51" t="s">
        <v>56</v>
      </c>
      <c r="B11" s="53" t="s">
        <v>57</v>
      </c>
      <c r="C11" s="53"/>
      <c r="D11" s="53"/>
      <c r="E11" s="55" t="s">
        <v>39</v>
      </c>
      <c r="F11" s="68"/>
      <c r="G11" s="68"/>
      <c r="H11" s="68"/>
      <c r="I11" s="68"/>
    </row>
    <row r="12" customFormat="false" ht="15" hidden="false" customHeight="true" outlineLevel="0" collapsed="false">
      <c r="A12" s="51" t="s">
        <v>58</v>
      </c>
      <c r="B12" s="53" t="s">
        <v>59</v>
      </c>
      <c r="C12" s="53"/>
      <c r="D12" s="53"/>
      <c r="E12" s="55" t="s">
        <v>193</v>
      </c>
      <c r="F12" s="68"/>
      <c r="G12" s="68"/>
      <c r="H12" s="68"/>
      <c r="I12" s="68"/>
    </row>
    <row r="13" customFormat="false" ht="15" hidden="false" customHeight="true" outlineLevel="0" collapsed="false">
      <c r="A13" s="51" t="s">
        <v>61</v>
      </c>
      <c r="B13" s="53" t="s">
        <v>62</v>
      </c>
      <c r="C13" s="53"/>
      <c r="D13" s="53"/>
      <c r="E13" s="51" t="n">
        <v>36</v>
      </c>
      <c r="F13" s="68"/>
      <c r="G13" s="68"/>
      <c r="H13" s="68"/>
      <c r="I13" s="68"/>
    </row>
    <row r="14" customFormat="false" ht="13.8" hidden="false" customHeight="false" outlineLevel="0" collapsed="false">
      <c r="A14" s="47"/>
      <c r="B14" s="47"/>
      <c r="C14" s="48"/>
      <c r="D14" s="48"/>
      <c r="E14" s="49"/>
      <c r="F14" s="68"/>
      <c r="G14" s="68"/>
      <c r="H14" s="68"/>
      <c r="I14" s="68"/>
    </row>
    <row r="15" customFormat="false" ht="15" hidden="false" customHeight="true" outlineLevel="0" collapsed="false">
      <c r="A15" s="50" t="s">
        <v>63</v>
      </c>
      <c r="B15" s="50"/>
      <c r="C15" s="50"/>
      <c r="D15" s="50"/>
      <c r="E15" s="50"/>
      <c r="F15" s="68"/>
      <c r="G15" s="68"/>
      <c r="H15" s="68"/>
      <c r="I15" s="68"/>
    </row>
    <row r="16" customFormat="false" ht="13.8" hidden="false" customHeight="false" outlineLevel="0" collapsed="false">
      <c r="A16" s="47"/>
      <c r="B16" s="47"/>
      <c r="C16" s="48"/>
      <c r="D16" s="48"/>
      <c r="E16" s="49"/>
      <c r="F16" s="68"/>
      <c r="G16" s="68"/>
      <c r="H16" s="68"/>
      <c r="I16" s="68"/>
    </row>
    <row r="17" customFormat="false" ht="28.5" hidden="false" customHeight="true" outlineLevel="0" collapsed="false">
      <c r="A17" s="56" t="s">
        <v>64</v>
      </c>
      <c r="B17" s="56" t="s">
        <v>65</v>
      </c>
      <c r="C17" s="56" t="s">
        <v>66</v>
      </c>
      <c r="D17" s="57" t="s">
        <v>67</v>
      </c>
      <c r="E17" s="57"/>
      <c r="F17" s="68"/>
      <c r="G17" s="68"/>
      <c r="H17" s="68"/>
      <c r="I17" s="68"/>
    </row>
    <row r="18" customFormat="false" ht="28.5" hidden="false" customHeight="true" outlineLevel="0" collapsed="false">
      <c r="A18" s="51" t="s">
        <v>44</v>
      </c>
      <c r="B18" s="51" t="s">
        <v>38</v>
      </c>
      <c r="C18" s="58" t="n">
        <f aca="false">(E156*E157+F156*F157+G156*G157+H156*H157+I156*I157)</f>
        <v>816</v>
      </c>
      <c r="D18" s="51" t="s">
        <v>68</v>
      </c>
      <c r="E18" s="51"/>
      <c r="F18" s="68"/>
      <c r="G18" s="68"/>
      <c r="H18" s="68"/>
      <c r="I18" s="68"/>
    </row>
    <row r="19" customFormat="false" ht="13.8" hidden="false" customHeight="false" outlineLevel="0" collapsed="false">
      <c r="A19" s="47"/>
      <c r="B19" s="47"/>
      <c r="C19" s="59"/>
      <c r="D19" s="59"/>
      <c r="E19" s="49"/>
      <c r="F19" s="68"/>
      <c r="G19" s="68"/>
      <c r="H19" s="68"/>
      <c r="I19" s="68"/>
    </row>
    <row r="20" customFormat="false" ht="15" hidden="false" customHeight="true" outlineLevel="0" collapsed="false">
      <c r="A20" s="56" t="s">
        <v>69</v>
      </c>
      <c r="B20" s="56"/>
      <c r="C20" s="56"/>
      <c r="D20" s="56"/>
      <c r="E20" s="56"/>
      <c r="F20" s="56"/>
      <c r="G20" s="68"/>
      <c r="H20" s="68"/>
      <c r="I20" s="68"/>
    </row>
    <row r="21" customFormat="false" ht="42" hidden="false" customHeight="true" outlineLevel="0" collapsed="false">
      <c r="A21" s="51" t="s">
        <v>54</v>
      </c>
      <c r="B21" s="53" t="s">
        <v>70</v>
      </c>
      <c r="C21" s="53"/>
      <c r="D21" s="53"/>
      <c r="E21" s="60" t="s">
        <v>231</v>
      </c>
      <c r="F21" s="60" t="s">
        <v>240</v>
      </c>
      <c r="G21" s="68"/>
      <c r="H21" s="68"/>
      <c r="I21" s="68"/>
    </row>
    <row r="22" customFormat="false" ht="15" hidden="false" customHeight="true" outlineLevel="0" collapsed="false">
      <c r="A22" s="51" t="s">
        <v>56</v>
      </c>
      <c r="B22" s="53" t="s">
        <v>72</v>
      </c>
      <c r="C22" s="53"/>
      <c r="D22" s="53"/>
      <c r="E22" s="55" t="s">
        <v>73</v>
      </c>
      <c r="F22" s="55" t="s">
        <v>73</v>
      </c>
      <c r="G22" s="68"/>
      <c r="H22" s="68"/>
      <c r="I22" s="68"/>
    </row>
    <row r="23" customFormat="false" ht="15" hidden="false" customHeight="true" outlineLevel="0" collapsed="false">
      <c r="A23" s="51" t="s">
        <v>58</v>
      </c>
      <c r="B23" s="53" t="s">
        <v>74</v>
      </c>
      <c r="C23" s="53"/>
      <c r="D23" s="53"/>
      <c r="E23" s="61" t="n">
        <v>1309.15</v>
      </c>
      <c r="F23" s="61" t="n">
        <v>1858.15</v>
      </c>
      <c r="G23" s="68"/>
      <c r="H23" s="68"/>
      <c r="I23" s="68"/>
    </row>
    <row r="24" customFormat="false" ht="13.8" hidden="false" customHeight="false" outlineLevel="0" collapsed="false">
      <c r="A24" s="47"/>
      <c r="B24" s="47"/>
      <c r="C24" s="48"/>
      <c r="D24" s="48"/>
      <c r="E24" s="49"/>
      <c r="F24" s="68"/>
      <c r="G24" s="68"/>
      <c r="H24" s="68"/>
      <c r="I24" s="68"/>
    </row>
    <row r="25" customFormat="false" ht="15" hidden="false" customHeight="true" outlineLevel="0" collapsed="false">
      <c r="A25" s="50" t="s">
        <v>75</v>
      </c>
      <c r="B25" s="50"/>
      <c r="C25" s="50"/>
      <c r="D25" s="50"/>
      <c r="E25" s="50"/>
      <c r="F25" s="68"/>
      <c r="G25" s="68"/>
      <c r="H25" s="68"/>
      <c r="I25" s="68"/>
    </row>
    <row r="26" customFormat="false" ht="13.8" hidden="false" customHeight="false" outlineLevel="0" collapsed="false">
      <c r="A26" s="47"/>
      <c r="B26" s="47"/>
      <c r="C26" s="48"/>
      <c r="D26" s="48"/>
      <c r="E26" s="49"/>
      <c r="F26" s="68"/>
      <c r="G26" s="68"/>
      <c r="H26" s="68"/>
      <c r="I26" s="68"/>
    </row>
    <row r="27" customFormat="false" ht="15" hidden="false" customHeight="true" outlineLevel="0" collapsed="false">
      <c r="A27" s="62" t="s">
        <v>76</v>
      </c>
      <c r="B27" s="62"/>
      <c r="C27" s="62"/>
      <c r="D27" s="62"/>
      <c r="E27" s="62"/>
      <c r="F27" s="68"/>
      <c r="G27" s="68"/>
      <c r="H27" s="68"/>
      <c r="I27" s="68"/>
    </row>
    <row r="28" customFormat="false" ht="13.8" hidden="false" customHeight="false" outlineLevel="0" collapsed="false">
      <c r="A28" s="47"/>
      <c r="B28" s="47"/>
      <c r="C28" s="48"/>
      <c r="D28" s="48"/>
      <c r="E28" s="49"/>
      <c r="F28" s="68"/>
      <c r="G28" s="68"/>
      <c r="H28" s="68"/>
      <c r="I28" s="68"/>
    </row>
    <row r="29" customFormat="false" ht="28.5" hidden="false" customHeight="true" outlineLevel="0" collapsed="false">
      <c r="A29" s="97" t="s">
        <v>77</v>
      </c>
      <c r="B29" s="97"/>
      <c r="C29" s="97"/>
      <c r="D29" s="97"/>
      <c r="E29" s="56" t="s">
        <v>232</v>
      </c>
      <c r="F29" s="56" t="s">
        <v>233</v>
      </c>
      <c r="G29" s="56" t="s">
        <v>235</v>
      </c>
      <c r="H29" s="56" t="s">
        <v>237</v>
      </c>
      <c r="I29" s="56" t="s">
        <v>241</v>
      </c>
    </row>
    <row r="30" customFormat="false" ht="15" hidden="false" customHeight="true" outlineLevel="0" collapsed="false">
      <c r="A30" s="56" t="s">
        <v>78</v>
      </c>
      <c r="B30" s="56" t="s">
        <v>79</v>
      </c>
      <c r="C30" s="56"/>
      <c r="D30" s="56"/>
      <c r="E30" s="63" t="s">
        <v>80</v>
      </c>
      <c r="F30" s="63" t="s">
        <v>80</v>
      </c>
      <c r="G30" s="63" t="str">
        <f aca="false">E30</f>
        <v>Valor (R$)</v>
      </c>
      <c r="H30" s="63" t="str">
        <f aca="false">G30</f>
        <v>Valor (R$)</v>
      </c>
      <c r="I30" s="63" t="s">
        <v>80</v>
      </c>
    </row>
    <row r="31" customFormat="false" ht="15" hidden="false" customHeight="true" outlineLevel="0" collapsed="false">
      <c r="A31" s="51" t="s">
        <v>54</v>
      </c>
      <c r="B31" s="53" t="s">
        <v>81</v>
      </c>
      <c r="C31" s="53"/>
      <c r="D31" s="53"/>
      <c r="E31" s="61" t="n">
        <f aca="false">E23</f>
        <v>1309.15</v>
      </c>
      <c r="F31" s="61" t="n">
        <f aca="false">E23</f>
        <v>1309.15</v>
      </c>
      <c r="G31" s="61" t="n">
        <f aca="false">E23</f>
        <v>1309.15</v>
      </c>
      <c r="H31" s="61" t="n">
        <f aca="false">E23</f>
        <v>1309.15</v>
      </c>
      <c r="I31" s="61" t="n">
        <f aca="false">F23*(30/44)</f>
        <v>1266.920455</v>
      </c>
    </row>
    <row r="32" customFormat="false" ht="15" hidden="false" customHeight="true" outlineLevel="0" collapsed="false">
      <c r="A32" s="51" t="s">
        <v>56</v>
      </c>
      <c r="B32" s="53" t="s">
        <v>82</v>
      </c>
      <c r="C32" s="53"/>
      <c r="D32" s="53"/>
      <c r="E32" s="60"/>
      <c r="F32" s="60"/>
      <c r="G32" s="60"/>
      <c r="H32" s="60"/>
      <c r="I32" s="60"/>
    </row>
    <row r="33" customFormat="false" ht="15" hidden="false" customHeight="true" outlineLevel="0" collapsed="false">
      <c r="A33" s="51" t="s">
        <v>58</v>
      </c>
      <c r="B33" s="53" t="s">
        <v>83</v>
      </c>
      <c r="C33" s="53"/>
      <c r="D33" s="53"/>
      <c r="E33" s="60"/>
      <c r="F33" s="60" t="n">
        <f aca="false">1212*0.4</f>
        <v>484.8</v>
      </c>
      <c r="G33" s="60"/>
      <c r="H33" s="60" t="n">
        <f aca="false">1212*0.4</f>
        <v>484.8</v>
      </c>
      <c r="I33" s="60"/>
    </row>
    <row r="34" customFormat="false" ht="15" hidden="false" customHeight="true" outlineLevel="0" collapsed="false">
      <c r="A34" s="51" t="s">
        <v>61</v>
      </c>
      <c r="B34" s="53" t="s">
        <v>84</v>
      </c>
      <c r="C34" s="53"/>
      <c r="D34" s="53"/>
      <c r="E34" s="64"/>
      <c r="F34" s="64"/>
      <c r="G34" s="64"/>
      <c r="H34" s="64"/>
      <c r="I34" s="64"/>
    </row>
    <row r="35" customFormat="false" ht="15" hidden="false" customHeight="true" outlineLevel="0" collapsed="false">
      <c r="A35" s="51" t="s">
        <v>85</v>
      </c>
      <c r="B35" s="53" t="s">
        <v>86</v>
      </c>
      <c r="C35" s="53"/>
      <c r="D35" s="53"/>
      <c r="E35" s="64"/>
      <c r="F35" s="64"/>
      <c r="G35" s="64"/>
      <c r="H35" s="64"/>
      <c r="I35" s="64"/>
    </row>
    <row r="36" customFormat="false" ht="15" hidden="false" customHeight="true" outlineLevel="0" collapsed="false">
      <c r="A36" s="51" t="s">
        <v>87</v>
      </c>
      <c r="B36" s="53" t="s">
        <v>88</v>
      </c>
      <c r="C36" s="53"/>
      <c r="D36" s="53"/>
      <c r="E36" s="64"/>
      <c r="F36" s="64"/>
      <c r="G36" s="64"/>
      <c r="H36" s="64"/>
      <c r="I36" s="64"/>
    </row>
    <row r="37" customFormat="false" ht="15" hidden="false" customHeight="true" outlineLevel="0" collapsed="false">
      <c r="A37" s="51" t="s">
        <v>89</v>
      </c>
      <c r="B37" s="53" t="s">
        <v>90</v>
      </c>
      <c r="C37" s="53"/>
      <c r="D37" s="53"/>
      <c r="E37" s="64"/>
      <c r="F37" s="64"/>
      <c r="G37" s="64"/>
      <c r="H37" s="64"/>
      <c r="I37" s="64"/>
    </row>
    <row r="38" customFormat="false" ht="15" hidden="false" customHeight="true" outlineLevel="0" collapsed="false">
      <c r="A38" s="65" t="s">
        <v>91</v>
      </c>
      <c r="B38" s="65"/>
      <c r="C38" s="65"/>
      <c r="D38" s="65"/>
      <c r="E38" s="66" t="n">
        <f aca="false">ROUND(SUM(E31:E37),2)</f>
        <v>1309.15</v>
      </c>
      <c r="F38" s="66" t="n">
        <f aca="false">ROUND(SUM(F31:F37),2)</f>
        <v>1793.95</v>
      </c>
      <c r="G38" s="66" t="n">
        <f aca="false">ROUND(SUM(G31:G37),2)</f>
        <v>1309.15</v>
      </c>
      <c r="H38" s="66" t="n">
        <f aca="false">ROUND(SUM(H31:H37),2)</f>
        <v>1793.95</v>
      </c>
      <c r="I38" s="66" t="n">
        <f aca="false">ROUND(SUM(I31:I37),2)</f>
        <v>1266.92</v>
      </c>
    </row>
    <row r="39" customFormat="false" ht="15" hidden="false" customHeight="true" outlineLevel="0" collapsed="false">
      <c r="A39" s="67" t="s">
        <v>92</v>
      </c>
      <c r="B39" s="67"/>
      <c r="C39" s="67"/>
      <c r="D39" s="67"/>
      <c r="E39" s="67"/>
      <c r="F39" s="67"/>
      <c r="G39" s="67"/>
      <c r="H39" s="67"/>
      <c r="I39" s="67"/>
    </row>
    <row r="40" customFormat="false" ht="13.8" hidden="false" customHeight="false" outlineLevel="0" collapsed="false">
      <c r="A40" s="47"/>
      <c r="B40" s="47"/>
      <c r="C40" s="48"/>
      <c r="D40" s="48"/>
      <c r="E40" s="49"/>
      <c r="F40" s="49"/>
      <c r="G40" s="49"/>
      <c r="H40" s="49"/>
      <c r="I40" s="49"/>
    </row>
    <row r="41" customFormat="false" ht="15" hidden="false" customHeight="true" outlineLevel="0" collapsed="false">
      <c r="A41" s="62" t="s">
        <v>93</v>
      </c>
      <c r="B41" s="62"/>
      <c r="C41" s="62"/>
      <c r="D41" s="62"/>
      <c r="E41" s="62"/>
      <c r="F41" s="78"/>
      <c r="G41" s="78"/>
      <c r="H41" s="78"/>
      <c r="I41" s="78"/>
    </row>
    <row r="42" customFormat="false" ht="13.8" hidden="false" customHeight="false" outlineLevel="0" collapsed="false">
      <c r="A42" s="68"/>
      <c r="B42" s="68"/>
      <c r="C42" s="68"/>
      <c r="D42" s="68"/>
      <c r="E42" s="69"/>
      <c r="F42" s="69"/>
      <c r="G42" s="69"/>
      <c r="H42" s="69"/>
      <c r="I42" s="69"/>
    </row>
    <row r="43" customFormat="false" ht="28.5" hidden="false" customHeight="true" outlineLevel="0" collapsed="false">
      <c r="A43" s="97" t="s">
        <v>94</v>
      </c>
      <c r="B43" s="97"/>
      <c r="C43" s="97"/>
      <c r="D43" s="97"/>
      <c r="E43" s="56" t="s">
        <v>232</v>
      </c>
      <c r="F43" s="56" t="s">
        <v>233</v>
      </c>
      <c r="G43" s="56" t="s">
        <v>235</v>
      </c>
      <c r="H43" s="56" t="s">
        <v>237</v>
      </c>
      <c r="I43" s="56" t="s">
        <v>241</v>
      </c>
    </row>
    <row r="44" customFormat="false" ht="15" hidden="false" customHeight="true" outlineLevel="0" collapsed="false">
      <c r="A44" s="56" t="s">
        <v>95</v>
      </c>
      <c r="B44" s="56" t="s">
        <v>79</v>
      </c>
      <c r="C44" s="56"/>
      <c r="D44" s="57" t="s">
        <v>96</v>
      </c>
      <c r="E44" s="63" t="s">
        <v>80</v>
      </c>
      <c r="F44" s="63" t="s">
        <v>80</v>
      </c>
      <c r="G44" s="63" t="str">
        <f aca="false">E44</f>
        <v>Valor (R$)</v>
      </c>
      <c r="H44" s="63" t="str">
        <f aca="false">G44</f>
        <v>Valor (R$)</v>
      </c>
      <c r="I44" s="63" t="s">
        <v>80</v>
      </c>
    </row>
    <row r="45" customFormat="false" ht="15" hidden="false" customHeight="true" outlineLevel="0" collapsed="false">
      <c r="A45" s="51" t="s">
        <v>54</v>
      </c>
      <c r="B45" s="53" t="s">
        <v>97</v>
      </c>
      <c r="C45" s="53"/>
      <c r="D45" s="70" t="n">
        <f aca="false">1/12</f>
        <v>0.08333333333</v>
      </c>
      <c r="E45" s="60" t="n">
        <f aca="false">D45*E38</f>
        <v>109.0958333</v>
      </c>
      <c r="F45" s="60" t="n">
        <f aca="false">D45*F38</f>
        <v>149.4958333</v>
      </c>
      <c r="G45" s="60" t="n">
        <f aca="false">D45*G38</f>
        <v>109.0958333</v>
      </c>
      <c r="H45" s="60" t="n">
        <f aca="false">D45*H38</f>
        <v>149.4958333</v>
      </c>
      <c r="I45" s="60" t="n">
        <f aca="false">D45*I38</f>
        <v>105.5766667</v>
      </c>
    </row>
    <row r="46" customFormat="false" ht="15" hidden="false" customHeight="true" outlineLevel="0" collapsed="false">
      <c r="A46" s="51" t="s">
        <v>56</v>
      </c>
      <c r="B46" s="53" t="s">
        <v>98</v>
      </c>
      <c r="C46" s="53"/>
      <c r="D46" s="70" t="n">
        <v>0.121</v>
      </c>
      <c r="E46" s="60" t="n">
        <f aca="false">D46*E38</f>
        <v>158.40715</v>
      </c>
      <c r="F46" s="60" t="n">
        <f aca="false">D46*F38</f>
        <v>217.06795</v>
      </c>
      <c r="G46" s="60" t="n">
        <f aca="false">D46*G38</f>
        <v>158.40715</v>
      </c>
      <c r="H46" s="60" t="n">
        <f aca="false">D46*H38</f>
        <v>217.06795</v>
      </c>
      <c r="I46" s="60" t="n">
        <f aca="false">D46*I38</f>
        <v>153.29732</v>
      </c>
    </row>
    <row r="47" customFormat="false" ht="15" hidden="false" customHeight="true" outlineLevel="0" collapsed="false">
      <c r="A47" s="71" t="s">
        <v>99</v>
      </c>
      <c r="B47" s="71"/>
      <c r="C47" s="71"/>
      <c r="D47" s="72" t="n">
        <f aca="false">SUM(D45:D46)</f>
        <v>0.20433333333</v>
      </c>
      <c r="E47" s="66" t="n">
        <f aca="false">SUM(E45:E46)</f>
        <v>267.5029833</v>
      </c>
      <c r="F47" s="66" t="n">
        <f aca="false">SUM(F45:F46)</f>
        <v>366.5637833</v>
      </c>
      <c r="G47" s="66" t="n">
        <f aca="false">SUM(G45:G46)</f>
        <v>267.5029833</v>
      </c>
      <c r="H47" s="66" t="n">
        <f aca="false">SUM(H45:H46)</f>
        <v>366.5637833</v>
      </c>
      <c r="I47" s="66" t="n">
        <f aca="false">SUM(I45:I46)</f>
        <v>258.8739867</v>
      </c>
    </row>
    <row r="48" customFormat="false" ht="15" hidden="false" customHeight="true" outlineLevel="0" collapsed="false">
      <c r="A48" s="67" t="s">
        <v>100</v>
      </c>
      <c r="B48" s="67"/>
      <c r="C48" s="67"/>
      <c r="D48" s="67"/>
      <c r="E48" s="67"/>
      <c r="F48" s="67"/>
      <c r="G48" s="67"/>
      <c r="H48" s="67"/>
      <c r="I48" s="67"/>
    </row>
    <row r="49" customFormat="false" ht="13.8" hidden="false" customHeight="false" outlineLevel="0" collapsed="false">
      <c r="A49" s="68"/>
      <c r="B49" s="68"/>
      <c r="C49" s="68"/>
      <c r="D49" s="68"/>
      <c r="E49" s="69"/>
      <c r="F49" s="69"/>
      <c r="G49" s="69"/>
      <c r="H49" s="69"/>
      <c r="I49" s="69"/>
    </row>
    <row r="50" customFormat="false" ht="28.5" hidden="false" customHeight="true" outlineLevel="0" collapsed="false">
      <c r="A50" s="97" t="s">
        <v>101</v>
      </c>
      <c r="B50" s="97"/>
      <c r="C50" s="97"/>
      <c r="D50" s="97"/>
      <c r="E50" s="56" t="s">
        <v>232</v>
      </c>
      <c r="F50" s="56" t="s">
        <v>233</v>
      </c>
      <c r="G50" s="56" t="s">
        <v>235</v>
      </c>
      <c r="H50" s="56" t="s">
        <v>237</v>
      </c>
      <c r="I50" s="56" t="s">
        <v>241</v>
      </c>
    </row>
    <row r="51" customFormat="false" ht="15" hidden="false" customHeight="true" outlineLevel="0" collapsed="false">
      <c r="A51" s="56" t="s">
        <v>102</v>
      </c>
      <c r="B51" s="56" t="s">
        <v>79</v>
      </c>
      <c r="C51" s="56"/>
      <c r="D51" s="57" t="s">
        <v>96</v>
      </c>
      <c r="E51" s="63" t="s">
        <v>80</v>
      </c>
      <c r="F51" s="63" t="s">
        <v>80</v>
      </c>
      <c r="G51" s="63" t="s">
        <v>80</v>
      </c>
      <c r="H51" s="63" t="s">
        <v>80</v>
      </c>
      <c r="I51" s="63" t="s">
        <v>80</v>
      </c>
    </row>
    <row r="52" customFormat="false" ht="15" hidden="false" customHeight="true" outlineLevel="0" collapsed="false">
      <c r="A52" s="51" t="s">
        <v>103</v>
      </c>
      <c r="B52" s="53" t="s">
        <v>104</v>
      </c>
      <c r="C52" s="53"/>
      <c r="D52" s="70" t="n">
        <v>0.2</v>
      </c>
      <c r="E52" s="60" t="n">
        <f aca="false">(D52)*($E$38+$E$47)</f>
        <v>315.33059666</v>
      </c>
      <c r="F52" s="60" t="n">
        <f aca="false">(D52)*($F$38+$F$47)</f>
        <v>432.10275666</v>
      </c>
      <c r="G52" s="60" t="n">
        <f aca="false">D52*($G$38+$G$47)</f>
        <v>315.33059666</v>
      </c>
      <c r="H52" s="60" t="n">
        <f aca="false">D52*($H$38+$H$47)</f>
        <v>432.10275666</v>
      </c>
      <c r="I52" s="60" t="n">
        <f aca="false">D52*($I$38+$I$47)</f>
        <v>305.15879734</v>
      </c>
    </row>
    <row r="53" customFormat="false" ht="15" hidden="false" customHeight="true" outlineLevel="0" collapsed="false">
      <c r="A53" s="51"/>
      <c r="B53" s="53" t="s">
        <v>105</v>
      </c>
      <c r="C53" s="53"/>
      <c r="D53" s="70" t="n">
        <v>0.025</v>
      </c>
      <c r="E53" s="60" t="n">
        <f aca="false">(D53)*($E$38+$E$47)</f>
        <v>39.4163245825</v>
      </c>
      <c r="F53" s="60" t="n">
        <f aca="false">(D53)*($F$38+$F$47)</f>
        <v>54.0128445825</v>
      </c>
      <c r="G53" s="60" t="n">
        <f aca="false">D53*($G$38+$G$47)</f>
        <v>39.4163245825</v>
      </c>
      <c r="H53" s="60" t="n">
        <f aca="false">D53*($H$38+$H$47)</f>
        <v>54.0128445825</v>
      </c>
      <c r="I53" s="60" t="n">
        <f aca="false">D53*($I$38+$I$47)</f>
        <v>38.1448496675</v>
      </c>
    </row>
    <row r="54" customFormat="false" ht="15" hidden="false" customHeight="true" outlineLevel="0" collapsed="false">
      <c r="A54" s="51"/>
      <c r="B54" s="53" t="s">
        <v>24</v>
      </c>
      <c r="C54" s="53"/>
      <c r="D54" s="70" t="n">
        <f aca="false">PROPOSTA!C12</f>
        <v>0.0212</v>
      </c>
      <c r="E54" s="60" t="n">
        <f aca="false">(D54)*($E$38+$E$47)</f>
        <v>33.42504324596</v>
      </c>
      <c r="F54" s="60" t="n">
        <f aca="false">(D54)*($F$38+$F$47)</f>
        <v>45.80289220596</v>
      </c>
      <c r="G54" s="60" t="n">
        <f aca="false">D54*($G$38+$G$47)</f>
        <v>33.42504324596</v>
      </c>
      <c r="H54" s="60" t="n">
        <f aca="false">D54*($H$38+$H$47)</f>
        <v>45.80289220596</v>
      </c>
      <c r="I54" s="60" t="n">
        <f aca="false">D54*($I$38+$I$47)</f>
        <v>32.34683251804</v>
      </c>
    </row>
    <row r="55" customFormat="false" ht="15" hidden="false" customHeight="true" outlineLevel="0" collapsed="false">
      <c r="A55" s="51"/>
      <c r="B55" s="53" t="s">
        <v>106</v>
      </c>
      <c r="C55" s="53"/>
      <c r="D55" s="70" t="n">
        <v>0.015</v>
      </c>
      <c r="E55" s="60" t="n">
        <f aca="false">(D55)*($E$38+$E$47)</f>
        <v>23.6497947495</v>
      </c>
      <c r="F55" s="60" t="n">
        <f aca="false">(D55)*($F$38+$F$47)</f>
        <v>32.4077067495</v>
      </c>
      <c r="G55" s="60" t="n">
        <f aca="false">D55*($G$38+$G$47)</f>
        <v>23.6497947495</v>
      </c>
      <c r="H55" s="60" t="n">
        <f aca="false">D55*($H$38+$H$47)</f>
        <v>32.4077067495</v>
      </c>
      <c r="I55" s="60" t="n">
        <f aca="false">D55*($I$38+$I$47)</f>
        <v>22.8869098005</v>
      </c>
    </row>
    <row r="56" customFormat="false" ht="15" hidden="false" customHeight="true" outlineLevel="0" collapsed="false">
      <c r="A56" s="51"/>
      <c r="B56" s="53" t="s">
        <v>107</v>
      </c>
      <c r="C56" s="53"/>
      <c r="D56" s="70" t="n">
        <v>0.01</v>
      </c>
      <c r="E56" s="60" t="n">
        <f aca="false">(D56)*($E$38+$E$47)</f>
        <v>15.766529833</v>
      </c>
      <c r="F56" s="60" t="n">
        <f aca="false">(D56)*($F$38+$F$47)</f>
        <v>21.605137833</v>
      </c>
      <c r="G56" s="60" t="n">
        <f aca="false">D56*($G$38+$G$47)</f>
        <v>15.766529833</v>
      </c>
      <c r="H56" s="60" t="n">
        <f aca="false">D56*($H$38+$H$47)</f>
        <v>21.605137833</v>
      </c>
      <c r="I56" s="60" t="n">
        <f aca="false">D56*($I$38+$I$47)</f>
        <v>15.257939867</v>
      </c>
    </row>
    <row r="57" customFormat="false" ht="15" hidden="false" customHeight="true" outlineLevel="0" collapsed="false">
      <c r="A57" s="51"/>
      <c r="B57" s="53" t="s">
        <v>108</v>
      </c>
      <c r="C57" s="53"/>
      <c r="D57" s="70" t="n">
        <v>0.006</v>
      </c>
      <c r="E57" s="60" t="n">
        <f aca="false">(D57)*($E$38+$E$47)</f>
        <v>9.4599178998</v>
      </c>
      <c r="F57" s="60" t="n">
        <f aca="false">(D57)*($F$38+$F$47)</f>
        <v>12.9630826998</v>
      </c>
      <c r="G57" s="60" t="n">
        <f aca="false">D57*($G$38+$G$47)</f>
        <v>9.4599178998</v>
      </c>
      <c r="H57" s="60" t="n">
        <f aca="false">D57*($H$38+$H$47)</f>
        <v>12.9630826998</v>
      </c>
      <c r="I57" s="60" t="n">
        <f aca="false">D57*($I$38+$I$47)</f>
        <v>9.1547639202</v>
      </c>
    </row>
    <row r="58" customFormat="false" ht="15" hidden="false" customHeight="true" outlineLevel="0" collapsed="false">
      <c r="A58" s="51"/>
      <c r="B58" s="53" t="s">
        <v>109</v>
      </c>
      <c r="C58" s="53"/>
      <c r="D58" s="70" t="n">
        <v>0.002</v>
      </c>
      <c r="E58" s="60" t="n">
        <f aca="false">(D58)*($E$38+$E$47)</f>
        <v>3.1533059666</v>
      </c>
      <c r="F58" s="60" t="n">
        <f aca="false">(D58)*($F$38+$F$47)</f>
        <v>4.3210275666</v>
      </c>
      <c r="G58" s="60" t="n">
        <f aca="false">D58*($G$38+$G$47)</f>
        <v>3.1533059666</v>
      </c>
      <c r="H58" s="60" t="n">
        <f aca="false">D58*($H$38+$H$47)</f>
        <v>4.3210275666</v>
      </c>
      <c r="I58" s="60" t="n">
        <f aca="false">D58*($I$38+$I$47)</f>
        <v>3.0515879734</v>
      </c>
    </row>
    <row r="59" customFormat="false" ht="15" hidden="false" customHeight="true" outlineLevel="0" collapsed="false">
      <c r="A59" s="51" t="s">
        <v>110</v>
      </c>
      <c r="B59" s="53" t="s">
        <v>110</v>
      </c>
      <c r="C59" s="53"/>
      <c r="D59" s="70" t="n">
        <v>0.08</v>
      </c>
      <c r="E59" s="60" t="n">
        <f aca="false">D59*(E38+E47)</f>
        <v>126.1322387</v>
      </c>
      <c r="F59" s="60" t="n">
        <f aca="false">(D59)*($F$38+$F$47)</f>
        <v>172.841102664</v>
      </c>
      <c r="G59" s="60" t="n">
        <f aca="false">D59*($G$38+$G$47)</f>
        <v>126.132238664</v>
      </c>
      <c r="H59" s="60" t="n">
        <f aca="false">D59*($H$38+$H$47)</f>
        <v>172.841102664</v>
      </c>
      <c r="I59" s="60" t="n">
        <f aca="false">D59*($I$38+$I$47)</f>
        <v>122.063518936</v>
      </c>
    </row>
    <row r="60" customFormat="false" ht="15" hidden="false" customHeight="true" outlineLevel="0" collapsed="false">
      <c r="A60" s="71" t="s">
        <v>111</v>
      </c>
      <c r="B60" s="71"/>
      <c r="C60" s="71"/>
      <c r="D60" s="72" t="n">
        <f aca="false">SUM(D52:D59)</f>
        <v>0.3592</v>
      </c>
      <c r="E60" s="66" t="n">
        <f aca="false">SUM(E52:E59)</f>
        <v>566.33375163736</v>
      </c>
      <c r="F60" s="66" t="n">
        <f aca="false">SUM(F52:F59)</f>
        <v>776.05655096136</v>
      </c>
      <c r="G60" s="66" t="n">
        <f aca="false">SUM(G52:G59)</f>
        <v>566.33375160136</v>
      </c>
      <c r="H60" s="66" t="n">
        <f aca="false">SUM(H52:H59)</f>
        <v>776.05655096136</v>
      </c>
      <c r="I60" s="66" t="n">
        <f aca="false">SUM(I52:I59)</f>
        <v>548.06520002264</v>
      </c>
    </row>
    <row r="61" customFormat="false" ht="15" hidden="false" customHeight="true" outlineLevel="0" collapsed="false">
      <c r="A61" s="67" t="s">
        <v>112</v>
      </c>
      <c r="B61" s="67"/>
      <c r="C61" s="67"/>
      <c r="D61" s="67"/>
      <c r="E61" s="67"/>
      <c r="F61" s="67"/>
      <c r="G61" s="67"/>
      <c r="H61" s="67"/>
      <c r="I61" s="67"/>
    </row>
    <row r="62" customFormat="false" ht="13.8" hidden="false" customHeight="false" outlineLevel="0" collapsed="false">
      <c r="A62" s="68"/>
      <c r="B62" s="68"/>
      <c r="C62" s="68"/>
      <c r="D62" s="68"/>
      <c r="E62" s="69"/>
      <c r="F62" s="69"/>
      <c r="G62" s="69"/>
      <c r="H62" s="69"/>
      <c r="I62" s="69"/>
    </row>
    <row r="63" customFormat="false" ht="28.5" hidden="false" customHeight="true" outlineLevel="0" collapsed="false">
      <c r="A63" s="97" t="s">
        <v>113</v>
      </c>
      <c r="B63" s="97"/>
      <c r="C63" s="97"/>
      <c r="D63" s="97"/>
      <c r="E63" s="56" t="s">
        <v>232</v>
      </c>
      <c r="F63" s="56" t="s">
        <v>233</v>
      </c>
      <c r="G63" s="56" t="s">
        <v>235</v>
      </c>
      <c r="H63" s="56" t="s">
        <v>237</v>
      </c>
      <c r="I63" s="56" t="s">
        <v>241</v>
      </c>
    </row>
    <row r="64" customFormat="false" ht="15" hidden="false" customHeight="true" outlineLevel="0" collapsed="false">
      <c r="A64" s="56" t="s">
        <v>114</v>
      </c>
      <c r="B64" s="56" t="s">
        <v>79</v>
      </c>
      <c r="C64" s="56"/>
      <c r="D64" s="56"/>
      <c r="E64" s="63" t="s">
        <v>80</v>
      </c>
      <c r="F64" s="63" t="s">
        <v>80</v>
      </c>
      <c r="G64" s="63" t="s">
        <v>80</v>
      </c>
      <c r="H64" s="63" t="s">
        <v>80</v>
      </c>
      <c r="I64" s="63" t="s">
        <v>80</v>
      </c>
    </row>
    <row r="65" customFormat="false" ht="28.5" hidden="false" customHeight="true" outlineLevel="0" collapsed="false">
      <c r="A65" s="51" t="s">
        <v>54</v>
      </c>
      <c r="B65" s="53" t="s">
        <v>242</v>
      </c>
      <c r="C65" s="53"/>
      <c r="D65" s="76" t="n">
        <f aca="false">2*25*3.45</f>
        <v>172.5</v>
      </c>
      <c r="E65" s="60" t="n">
        <f aca="false">IF(ROUND((D65)-(E31*0.06),2)&lt;0,0,ROUND((D65)-(E31*0.06),2))</f>
        <v>93.95</v>
      </c>
      <c r="F65" s="60" t="n">
        <f aca="false">IF(ROUND((D65)-(F31*0.06),2)&lt;0,0,ROUND((D65)-(F31*0.06),2))</f>
        <v>93.95</v>
      </c>
      <c r="G65" s="60" t="n">
        <f aca="false">IF(ROUND((D65)-(G31*0.06),2)&lt;0,0,ROUND((D65)-(G31*0.06),2))</f>
        <v>93.95</v>
      </c>
      <c r="H65" s="60" t="n">
        <f aca="false">IF(ROUND((D65)-(H31*0.06),2)&lt;0,0,ROUND((D65)-(H31*0.06),2))</f>
        <v>93.95</v>
      </c>
      <c r="I65" s="60" t="n">
        <f aca="false">IF(ROUND((D65)-(I31*0.06),2)&lt;0,0,ROUND((D65)-(I31*0.06),2))</f>
        <v>96.48</v>
      </c>
    </row>
    <row r="66" customFormat="false" ht="28.5" hidden="false" customHeight="true" outlineLevel="0" collapsed="false">
      <c r="A66" s="51" t="s">
        <v>56</v>
      </c>
      <c r="B66" s="53" t="s">
        <v>116</v>
      </c>
      <c r="C66" s="53"/>
      <c r="D66" s="76" t="n">
        <v>24.54</v>
      </c>
      <c r="E66" s="60" t="n">
        <f aca="false">21*D66*0.8</f>
        <v>412.272</v>
      </c>
      <c r="F66" s="60" t="n">
        <f aca="false">21*D66*0.8</f>
        <v>412.272</v>
      </c>
      <c r="G66" s="60" t="n">
        <f aca="false">21*D66*0.8</f>
        <v>412.272</v>
      </c>
      <c r="H66" s="60" t="n">
        <f aca="false">21*D66*0.8</f>
        <v>412.272</v>
      </c>
      <c r="I66" s="60" t="s">
        <v>199</v>
      </c>
    </row>
    <row r="67" customFormat="false" ht="15" hidden="false" customHeight="true" outlineLevel="0" collapsed="false">
      <c r="A67" s="51" t="s">
        <v>58</v>
      </c>
      <c r="B67" s="53" t="s">
        <v>117</v>
      </c>
      <c r="C67" s="53"/>
      <c r="D67" s="53"/>
      <c r="E67" s="60" t="n">
        <v>41</v>
      </c>
      <c r="F67" s="60" t="n">
        <f aca="false">E67</f>
        <v>41</v>
      </c>
      <c r="G67" s="60" t="n">
        <f aca="false">E67</f>
        <v>41</v>
      </c>
      <c r="H67" s="60" t="n">
        <f aca="false">E67</f>
        <v>41</v>
      </c>
      <c r="I67" s="60" t="n">
        <f aca="false">E67</f>
        <v>41</v>
      </c>
    </row>
    <row r="68" customFormat="false" ht="15" hidden="false" customHeight="true" outlineLevel="0" collapsed="false">
      <c r="A68" s="51" t="s">
        <v>61</v>
      </c>
      <c r="B68" s="53" t="s">
        <v>118</v>
      </c>
      <c r="C68" s="53"/>
      <c r="D68" s="53"/>
      <c r="E68" s="55" t="n">
        <v>3.53</v>
      </c>
      <c r="F68" s="55" t="n">
        <f aca="false">E68</f>
        <v>3.53</v>
      </c>
      <c r="G68" s="55" t="n">
        <f aca="false">E68</f>
        <v>3.53</v>
      </c>
      <c r="H68" s="55" t="n">
        <f aca="false">G68</f>
        <v>3.53</v>
      </c>
      <c r="I68" s="55" t="n">
        <f aca="false">E68</f>
        <v>3.53</v>
      </c>
    </row>
    <row r="69" customFormat="false" ht="15" hidden="false" customHeight="true" outlineLevel="0" collapsed="false">
      <c r="A69" s="51" t="s">
        <v>85</v>
      </c>
      <c r="B69" s="53" t="s">
        <v>90</v>
      </c>
      <c r="C69" s="53"/>
      <c r="D69" s="53"/>
      <c r="E69" s="60"/>
      <c r="F69" s="60" t="n">
        <f aca="false">E69</f>
        <v>0</v>
      </c>
      <c r="G69" s="60" t="n">
        <f aca="false">E69</f>
        <v>0</v>
      </c>
      <c r="H69" s="60" t="n">
        <f aca="false">E69</f>
        <v>0</v>
      </c>
      <c r="I69" s="60" t="n">
        <f aca="false">E69</f>
        <v>0</v>
      </c>
    </row>
    <row r="70" customFormat="false" ht="15" hidden="false" customHeight="true" outlineLevel="0" collapsed="false">
      <c r="A70" s="65" t="s">
        <v>119</v>
      </c>
      <c r="B70" s="65"/>
      <c r="C70" s="65"/>
      <c r="D70" s="65"/>
      <c r="E70" s="66" t="n">
        <f aca="false">SUM(E65:E69)</f>
        <v>550.752</v>
      </c>
      <c r="F70" s="66" t="n">
        <f aca="false">SUM(F65:F69)</f>
        <v>550.752</v>
      </c>
      <c r="G70" s="66" t="n">
        <f aca="false">SUM(G65:G69)</f>
        <v>550.752</v>
      </c>
      <c r="H70" s="66" t="n">
        <f aca="false">SUM(H65:H69)</f>
        <v>550.752</v>
      </c>
      <c r="I70" s="66" t="n">
        <f aca="false">SUM(I65:I69)</f>
        <v>141.01</v>
      </c>
    </row>
    <row r="71" customFormat="false" ht="13.8" hidden="false" customHeight="false" outlineLevel="0" collapsed="false">
      <c r="A71" s="47"/>
      <c r="B71" s="48"/>
      <c r="C71" s="77"/>
      <c r="D71" s="48"/>
      <c r="E71" s="49"/>
      <c r="F71" s="49"/>
      <c r="G71" s="49"/>
      <c r="H71" s="49"/>
      <c r="I71" s="49"/>
    </row>
    <row r="72" customFormat="false" ht="15" hidden="false" customHeight="true" outlineLevel="0" collapsed="false">
      <c r="A72" s="46" t="s">
        <v>120</v>
      </c>
      <c r="B72" s="46"/>
      <c r="C72" s="46"/>
      <c r="D72" s="46"/>
      <c r="E72" s="46"/>
      <c r="F72" s="68"/>
      <c r="G72" s="68"/>
      <c r="H72" s="68"/>
      <c r="I72" s="68"/>
    </row>
    <row r="73" customFormat="false" ht="13.8" hidden="false" customHeight="false" outlineLevel="0" collapsed="false">
      <c r="A73" s="47"/>
      <c r="B73" s="48"/>
      <c r="C73" s="77"/>
      <c r="D73" s="48"/>
      <c r="E73" s="49"/>
      <c r="F73" s="49"/>
      <c r="G73" s="49"/>
      <c r="H73" s="49"/>
      <c r="I73" s="49"/>
    </row>
    <row r="74" customFormat="false" ht="28.5" hidden="false" customHeight="true" outlineLevel="0" collapsed="false">
      <c r="A74" s="97" t="s">
        <v>121</v>
      </c>
      <c r="B74" s="97"/>
      <c r="C74" s="97"/>
      <c r="D74" s="97"/>
      <c r="E74" s="56" t="s">
        <v>232</v>
      </c>
      <c r="F74" s="56" t="s">
        <v>233</v>
      </c>
      <c r="G74" s="56" t="s">
        <v>235</v>
      </c>
      <c r="H74" s="56" t="s">
        <v>237</v>
      </c>
      <c r="I74" s="56" t="s">
        <v>241</v>
      </c>
    </row>
    <row r="75" customFormat="false" ht="15" hidden="false" customHeight="true" outlineLevel="0" collapsed="false">
      <c r="A75" s="56" t="n">
        <v>2</v>
      </c>
      <c r="B75" s="56" t="s">
        <v>79</v>
      </c>
      <c r="C75" s="56"/>
      <c r="D75" s="56"/>
      <c r="E75" s="63" t="s">
        <v>80</v>
      </c>
      <c r="F75" s="63" t="s">
        <v>80</v>
      </c>
      <c r="G75" s="63" t="s">
        <v>80</v>
      </c>
      <c r="H75" s="63" t="s">
        <v>80</v>
      </c>
      <c r="I75" s="63" t="s">
        <v>80</v>
      </c>
    </row>
    <row r="76" customFormat="false" ht="15" hidden="false" customHeight="true" outlineLevel="0" collapsed="false">
      <c r="A76" s="51" t="s">
        <v>95</v>
      </c>
      <c r="B76" s="53" t="s">
        <v>122</v>
      </c>
      <c r="C76" s="53"/>
      <c r="D76" s="53"/>
      <c r="E76" s="60" t="n">
        <f aca="false">E47</f>
        <v>267.5029833</v>
      </c>
      <c r="F76" s="60" t="n">
        <f aca="false">F47</f>
        <v>366.5637833</v>
      </c>
      <c r="G76" s="60" t="n">
        <f aca="false">G47</f>
        <v>267.5029833</v>
      </c>
      <c r="H76" s="60" t="n">
        <f aca="false">H47</f>
        <v>366.5637833</v>
      </c>
      <c r="I76" s="60" t="n">
        <f aca="false">I47</f>
        <v>258.8739867</v>
      </c>
    </row>
    <row r="77" customFormat="false" ht="15" hidden="false" customHeight="true" outlineLevel="0" collapsed="false">
      <c r="A77" s="51" t="s">
        <v>102</v>
      </c>
      <c r="B77" s="53" t="s">
        <v>123</v>
      </c>
      <c r="C77" s="53"/>
      <c r="D77" s="53"/>
      <c r="E77" s="60" t="n">
        <f aca="false">E60</f>
        <v>566.33375163736</v>
      </c>
      <c r="F77" s="60" t="n">
        <f aca="false">F60</f>
        <v>776.05655096136</v>
      </c>
      <c r="G77" s="60" t="n">
        <f aca="false">G60</f>
        <v>566.33375160136</v>
      </c>
      <c r="H77" s="60" t="n">
        <f aca="false">H60</f>
        <v>776.05655096136</v>
      </c>
      <c r="I77" s="60" t="n">
        <f aca="false">I60</f>
        <v>548.06520002264</v>
      </c>
    </row>
    <row r="78" customFormat="false" ht="15" hidden="false" customHeight="true" outlineLevel="0" collapsed="false">
      <c r="A78" s="51" t="s">
        <v>114</v>
      </c>
      <c r="B78" s="53" t="s">
        <v>124</v>
      </c>
      <c r="C78" s="53"/>
      <c r="D78" s="53"/>
      <c r="E78" s="60" t="n">
        <f aca="false">E70</f>
        <v>550.752</v>
      </c>
      <c r="F78" s="60" t="n">
        <f aca="false">F70</f>
        <v>550.752</v>
      </c>
      <c r="G78" s="60" t="n">
        <f aca="false">G70</f>
        <v>550.752</v>
      </c>
      <c r="H78" s="60" t="n">
        <f aca="false">H70</f>
        <v>550.752</v>
      </c>
      <c r="I78" s="60" t="n">
        <f aca="false">I70</f>
        <v>141.01</v>
      </c>
    </row>
    <row r="79" customFormat="false" ht="15" hidden="false" customHeight="true" outlineLevel="0" collapsed="false">
      <c r="A79" s="65" t="s">
        <v>125</v>
      </c>
      <c r="B79" s="65"/>
      <c r="C79" s="65"/>
      <c r="D79" s="65"/>
      <c r="E79" s="66" t="n">
        <f aca="false">SUM(E76:E78)</f>
        <v>1384.58873493736</v>
      </c>
      <c r="F79" s="66" t="n">
        <f aca="false">SUM(F76:F78)</f>
        <v>1693.37233426136</v>
      </c>
      <c r="G79" s="66" t="n">
        <f aca="false">SUM(G76:G78)</f>
        <v>1384.58873490136</v>
      </c>
      <c r="H79" s="66" t="n">
        <f aca="false">SUM(H76:H78)</f>
        <v>1693.37233426136</v>
      </c>
      <c r="I79" s="66" t="n">
        <f aca="false">SUM(I76:I78)</f>
        <v>947.94918672264</v>
      </c>
    </row>
    <row r="80" customFormat="false" ht="13.8" hidden="false" customHeight="false" outlineLevel="0" collapsed="false">
      <c r="A80" s="47"/>
      <c r="B80" s="48"/>
      <c r="C80" s="77"/>
      <c r="D80" s="48"/>
      <c r="E80" s="49"/>
      <c r="F80" s="49"/>
      <c r="G80" s="49"/>
      <c r="H80" s="49"/>
      <c r="I80" s="49"/>
    </row>
    <row r="81" customFormat="false" ht="15" hidden="false" customHeight="true" outlineLevel="0" collapsed="false">
      <c r="A81" s="62" t="s">
        <v>126</v>
      </c>
      <c r="B81" s="62"/>
      <c r="C81" s="62"/>
      <c r="D81" s="62"/>
      <c r="E81" s="62"/>
      <c r="F81" s="78"/>
      <c r="G81" s="78"/>
      <c r="H81" s="78"/>
      <c r="I81" s="78"/>
    </row>
    <row r="82" customFormat="false" ht="13.8" hidden="false" customHeight="false" outlineLevel="0" collapsed="false">
      <c r="A82" s="78"/>
      <c r="B82" s="48"/>
      <c r="C82" s="77"/>
      <c r="D82" s="48"/>
      <c r="E82" s="49"/>
      <c r="F82" s="49"/>
      <c r="G82" s="49"/>
      <c r="H82" s="49"/>
      <c r="I82" s="49"/>
    </row>
    <row r="83" customFormat="false" ht="28.5" hidden="false" customHeight="true" outlineLevel="0" collapsed="false">
      <c r="A83" s="97" t="s">
        <v>127</v>
      </c>
      <c r="B83" s="97"/>
      <c r="C83" s="97"/>
      <c r="D83" s="97"/>
      <c r="E83" s="56" t="s">
        <v>232</v>
      </c>
      <c r="F83" s="56" t="s">
        <v>233</v>
      </c>
      <c r="G83" s="56" t="s">
        <v>235</v>
      </c>
      <c r="H83" s="56" t="s">
        <v>237</v>
      </c>
      <c r="I83" s="56" t="s">
        <v>241</v>
      </c>
    </row>
    <row r="84" customFormat="false" ht="15" hidden="false" customHeight="true" outlineLevel="0" collapsed="false">
      <c r="A84" s="56" t="n">
        <v>3</v>
      </c>
      <c r="B84" s="56" t="s">
        <v>79</v>
      </c>
      <c r="C84" s="56"/>
      <c r="D84" s="56" t="s">
        <v>128</v>
      </c>
      <c r="E84" s="63" t="s">
        <v>80</v>
      </c>
      <c r="F84" s="63" t="s">
        <v>80</v>
      </c>
      <c r="G84" s="63" t="s">
        <v>80</v>
      </c>
      <c r="H84" s="63" t="s">
        <v>80</v>
      </c>
      <c r="I84" s="63" t="s">
        <v>80</v>
      </c>
    </row>
    <row r="85" customFormat="false" ht="15" hidden="false" customHeight="true" outlineLevel="0" collapsed="false">
      <c r="A85" s="51" t="s">
        <v>54</v>
      </c>
      <c r="B85" s="53" t="s">
        <v>129</v>
      </c>
      <c r="C85" s="53"/>
      <c r="D85" s="70" t="n">
        <f aca="false">0.42%/3</f>
        <v>0.0014</v>
      </c>
      <c r="E85" s="60" t="n">
        <f aca="false">$D$85*(E38)</f>
        <v>1.83281</v>
      </c>
      <c r="F85" s="60" t="n">
        <f aca="false">$D$85*(F38)</f>
        <v>2.51153</v>
      </c>
      <c r="G85" s="60" t="n">
        <f aca="false">$D$85*(G38)</f>
        <v>1.83281</v>
      </c>
      <c r="H85" s="60" t="n">
        <f aca="false">$D$85*(H38)</f>
        <v>2.51153</v>
      </c>
      <c r="I85" s="60" t="n">
        <f aca="false">$D$85*(I38)</f>
        <v>1.773688</v>
      </c>
    </row>
    <row r="86" customFormat="false" ht="15" hidden="false" customHeight="true" outlineLevel="0" collapsed="false">
      <c r="A86" s="51" t="s">
        <v>56</v>
      </c>
      <c r="B86" s="53" t="s">
        <v>130</v>
      </c>
      <c r="C86" s="53"/>
      <c r="D86" s="70" t="n">
        <f aca="false">D85*0.08</f>
        <v>0.000112</v>
      </c>
      <c r="E86" s="60" t="n">
        <f aca="false">$D$86*(E38)</f>
        <v>0.1466248</v>
      </c>
      <c r="F86" s="60" t="n">
        <f aca="false">$D$86*(F38)</f>
        <v>0.2009224</v>
      </c>
      <c r="G86" s="60" t="n">
        <f aca="false">$D$86*(G38)</f>
        <v>0.1466248</v>
      </c>
      <c r="H86" s="60" t="n">
        <f aca="false">$D$86*(H38)</f>
        <v>0.2009224</v>
      </c>
      <c r="I86" s="60" t="n">
        <f aca="false">$D$86*(I38)</f>
        <v>0.14189504</v>
      </c>
    </row>
    <row r="87" customFormat="false" ht="28.5" hidden="false" customHeight="true" outlineLevel="0" collapsed="false">
      <c r="A87" s="51" t="s">
        <v>58</v>
      </c>
      <c r="B87" s="53" t="s">
        <v>131</v>
      </c>
      <c r="C87" s="53"/>
      <c r="D87" s="70" t="n">
        <v>0.0347</v>
      </c>
      <c r="E87" s="60" t="n">
        <f aca="false">$D$87*(E38)</f>
        <v>45.427505</v>
      </c>
      <c r="F87" s="60" t="n">
        <f aca="false">$D$87*(F38)</f>
        <v>62.250065</v>
      </c>
      <c r="G87" s="60" t="n">
        <f aca="false">$D$87*(G38)</f>
        <v>45.427505</v>
      </c>
      <c r="H87" s="60" t="n">
        <f aca="false">$D$87*(H38)</f>
        <v>62.250065</v>
      </c>
      <c r="I87" s="60" t="n">
        <f aca="false">$D$87*(I38)</f>
        <v>43.962124</v>
      </c>
    </row>
    <row r="88" customFormat="false" ht="15" hidden="false" customHeight="true" outlineLevel="0" collapsed="false">
      <c r="A88" s="51" t="s">
        <v>61</v>
      </c>
      <c r="B88" s="53" t="s">
        <v>132</v>
      </c>
      <c r="C88" s="53"/>
      <c r="D88" s="70" t="n">
        <f aca="false">7/30/12/3</f>
        <v>0.006481481481</v>
      </c>
      <c r="E88" s="60" t="n">
        <f aca="false">$D$88*(E38)</f>
        <v>8.48523148085115</v>
      </c>
      <c r="F88" s="60" t="n">
        <f aca="false">$D$88*(F38)</f>
        <v>11.62745370284</v>
      </c>
      <c r="G88" s="60" t="n">
        <f aca="false">$D$88*(G38)</f>
        <v>8.48523148085115</v>
      </c>
      <c r="H88" s="60" t="n">
        <f aca="false">$D$88*(H38)</f>
        <v>11.62745370284</v>
      </c>
      <c r="I88" s="60" t="n">
        <f aca="false">$D$88*(I38)</f>
        <v>8.21151851790852</v>
      </c>
    </row>
    <row r="89" customFormat="false" ht="28.5" hidden="false" customHeight="true" outlineLevel="0" collapsed="false">
      <c r="A89" s="51" t="s">
        <v>85</v>
      </c>
      <c r="B89" s="53" t="s">
        <v>133</v>
      </c>
      <c r="C89" s="53"/>
      <c r="D89" s="70" t="n">
        <f aca="false">D88*D60</f>
        <v>0.0023281481479752</v>
      </c>
      <c r="E89" s="60" t="n">
        <f aca="false">$D$89*(E38)</f>
        <v>3.04789514792173</v>
      </c>
      <c r="F89" s="60" t="n">
        <f aca="false">$D$89*(F38)</f>
        <v>4.17658137006011</v>
      </c>
      <c r="G89" s="60" t="n">
        <f aca="false">$D$89*(G38)</f>
        <v>3.04789514792173</v>
      </c>
      <c r="H89" s="60" t="n">
        <f aca="false">$D$89*(H38)</f>
        <v>4.17658137006011</v>
      </c>
      <c r="I89" s="60" t="n">
        <f aca="false">$D$89*(I38)</f>
        <v>2.94957745163274</v>
      </c>
    </row>
    <row r="90" customFormat="false" ht="15" hidden="false" customHeight="true" outlineLevel="0" collapsed="false">
      <c r="A90" s="51" t="s">
        <v>87</v>
      </c>
      <c r="B90" s="53" t="s">
        <v>134</v>
      </c>
      <c r="C90" s="53"/>
      <c r="D90" s="79" t="n">
        <f aca="false">0.062%/3</f>
        <v>0.0002066666667</v>
      </c>
      <c r="E90" s="60" t="n">
        <f aca="false">$D$90*E38</f>
        <v>0.270557666710305</v>
      </c>
      <c r="F90" s="60" t="n">
        <f aca="false">$D$90*F38</f>
        <v>0.370749666726465</v>
      </c>
      <c r="G90" s="60" t="n">
        <f aca="false">$D$90*G38</f>
        <v>0.270557666710305</v>
      </c>
      <c r="H90" s="60" t="n">
        <f aca="false">$D$90*H38</f>
        <v>0.370749666726465</v>
      </c>
      <c r="I90" s="60" t="n">
        <f aca="false">$D$90*I38</f>
        <v>0.261830133375564</v>
      </c>
    </row>
    <row r="91" customFormat="false" ht="15" hidden="false" customHeight="true" outlineLevel="0" collapsed="false">
      <c r="A91" s="65" t="s">
        <v>135</v>
      </c>
      <c r="B91" s="65"/>
      <c r="C91" s="65"/>
      <c r="D91" s="65"/>
      <c r="E91" s="66" t="n">
        <f aca="false">SUM(E85:E90)</f>
        <v>59.2106240954832</v>
      </c>
      <c r="F91" s="66" t="n">
        <f aca="false">SUM(F85:F90)</f>
        <v>81.1373021396265</v>
      </c>
      <c r="G91" s="66" t="n">
        <f aca="false">SUM(G85:G90)</f>
        <v>59.2106240954832</v>
      </c>
      <c r="H91" s="66" t="n">
        <f aca="false">SUM(H85:H90)</f>
        <v>81.1373021396265</v>
      </c>
      <c r="I91" s="66" t="n">
        <f aca="false">SUM(I85:I90)</f>
        <v>57.3006331429168</v>
      </c>
    </row>
    <row r="92" customFormat="false" ht="15" hidden="false" customHeight="true" outlineLevel="0" collapsed="false">
      <c r="A92" s="67" t="s">
        <v>136</v>
      </c>
      <c r="B92" s="67"/>
      <c r="C92" s="67"/>
      <c r="D92" s="67"/>
      <c r="E92" s="67"/>
      <c r="F92" s="67"/>
      <c r="G92" s="67"/>
      <c r="H92" s="67"/>
      <c r="I92" s="67"/>
    </row>
    <row r="93" customFormat="false" ht="13.8" hidden="false" customHeight="false" outlineLevel="0" collapsed="false">
      <c r="A93" s="80"/>
      <c r="B93" s="48"/>
      <c r="C93" s="77"/>
      <c r="D93" s="48"/>
      <c r="E93" s="49"/>
      <c r="F93" s="49"/>
      <c r="G93" s="49"/>
      <c r="H93" s="49"/>
      <c r="I93" s="49"/>
    </row>
    <row r="94" customFormat="false" ht="15" hidden="false" customHeight="true" outlineLevel="0" collapsed="false">
      <c r="A94" s="62" t="s">
        <v>137</v>
      </c>
      <c r="B94" s="62"/>
      <c r="C94" s="62"/>
      <c r="D94" s="62"/>
      <c r="E94" s="62"/>
      <c r="F94" s="78"/>
      <c r="G94" s="78"/>
      <c r="H94" s="78"/>
      <c r="I94" s="78"/>
    </row>
    <row r="95" customFormat="false" ht="13.8" hidden="false" customHeight="false" outlineLevel="0" collapsed="false">
      <c r="A95" s="81"/>
      <c r="B95" s="48"/>
      <c r="C95" s="77"/>
      <c r="D95" s="48"/>
      <c r="E95" s="49"/>
      <c r="F95" s="49"/>
      <c r="G95" s="49"/>
      <c r="H95" s="49"/>
      <c r="I95" s="49"/>
    </row>
    <row r="96" customFormat="false" ht="28.5" hidden="false" customHeight="true" outlineLevel="0" collapsed="false">
      <c r="A96" s="97" t="s">
        <v>138</v>
      </c>
      <c r="B96" s="97"/>
      <c r="C96" s="97"/>
      <c r="D96" s="97"/>
      <c r="E96" s="56" t="s">
        <v>232</v>
      </c>
      <c r="F96" s="56" t="s">
        <v>233</v>
      </c>
      <c r="G96" s="56" t="s">
        <v>235</v>
      </c>
      <c r="H96" s="56" t="s">
        <v>237</v>
      </c>
      <c r="I96" s="56" t="s">
        <v>241</v>
      </c>
    </row>
    <row r="97" customFormat="false" ht="42" hidden="false" customHeight="true" outlineLevel="0" collapsed="false">
      <c r="A97" s="56" t="s">
        <v>139</v>
      </c>
      <c r="B97" s="73" t="s">
        <v>79</v>
      </c>
      <c r="C97" s="73"/>
      <c r="D97" s="56" t="s">
        <v>128</v>
      </c>
      <c r="E97" s="63" t="s">
        <v>140</v>
      </c>
      <c r="F97" s="63" t="s">
        <v>140</v>
      </c>
      <c r="G97" s="63" t="s">
        <v>140</v>
      </c>
      <c r="H97" s="63" t="s">
        <v>140</v>
      </c>
      <c r="I97" s="63" t="s">
        <v>80</v>
      </c>
    </row>
    <row r="98" customFormat="false" ht="28.5" hidden="false" customHeight="true" outlineLevel="0" collapsed="false">
      <c r="A98" s="51" t="s">
        <v>54</v>
      </c>
      <c r="B98" s="53" t="s">
        <v>141</v>
      </c>
      <c r="C98" s="53"/>
      <c r="D98" s="82" t="n">
        <v>0.008109589041</v>
      </c>
      <c r="E98" s="60" t="n">
        <f aca="false">D98*$E$38</f>
        <v>10.6166684930252</v>
      </c>
      <c r="F98" s="60" t="n">
        <f aca="false">D98*$F$38</f>
        <v>14.548197260102</v>
      </c>
      <c r="G98" s="60" t="n">
        <f aca="false">D98*$G$38</f>
        <v>10.6166684930252</v>
      </c>
      <c r="H98" s="60" t="n">
        <f aca="false">D98*$H$38</f>
        <v>14.548197260102</v>
      </c>
      <c r="I98" s="60" t="n">
        <f aca="false">D98*$I$38</f>
        <v>10.2742005478237</v>
      </c>
    </row>
    <row r="99" customFormat="false" ht="28.5" hidden="false" customHeight="true" outlineLevel="0" collapsed="false">
      <c r="A99" s="51" t="s">
        <v>56</v>
      </c>
      <c r="B99" s="53" t="s">
        <v>142</v>
      </c>
      <c r="C99" s="53"/>
      <c r="D99" s="82" t="n">
        <v>0.0006164383562</v>
      </c>
      <c r="E99" s="60" t="n">
        <f aca="false">D99*$E$38</f>
        <v>0.80701027401923</v>
      </c>
      <c r="F99" s="60" t="n">
        <f aca="false">D99*$F$38</f>
        <v>1.10585958910499</v>
      </c>
      <c r="G99" s="60" t="n">
        <f aca="false">D99*$G$38</f>
        <v>0.80701027401923</v>
      </c>
      <c r="H99" s="60" t="n">
        <f aca="false">D99*$H$38</f>
        <v>1.10585958910499</v>
      </c>
      <c r="I99" s="60" t="n">
        <f aca="false">D99*$I$38</f>
        <v>0.780978082236904</v>
      </c>
    </row>
    <row r="100" customFormat="false" ht="28.5" hidden="false" customHeight="true" outlineLevel="0" collapsed="false">
      <c r="A100" s="51" t="s">
        <v>58</v>
      </c>
      <c r="B100" s="53" t="s">
        <v>143</v>
      </c>
      <c r="C100" s="53"/>
      <c r="D100" s="82" t="n">
        <v>0.0003205479452</v>
      </c>
      <c r="E100" s="60" t="n">
        <f aca="false">D100*$E$38</f>
        <v>0.41964534245858</v>
      </c>
      <c r="F100" s="60" t="n">
        <f aca="false">D100*$F$38</f>
        <v>0.57504698629154</v>
      </c>
      <c r="G100" s="60" t="n">
        <f aca="false">D100*$G$38</f>
        <v>0.41964534245858</v>
      </c>
      <c r="H100" s="60" t="n">
        <f aca="false">D100*$H$38</f>
        <v>0.57504698629154</v>
      </c>
      <c r="I100" s="60" t="n">
        <f aca="false">D100*$I$38</f>
        <v>0.406108602732784</v>
      </c>
    </row>
    <row r="101" customFormat="false" ht="15" hidden="false" customHeight="true" outlineLevel="0" collapsed="false">
      <c r="A101" s="51" t="s">
        <v>61</v>
      </c>
      <c r="B101" s="83" t="s">
        <v>144</v>
      </c>
      <c r="C101" s="83"/>
      <c r="D101" s="82" t="n">
        <v>0.0009715068493</v>
      </c>
      <c r="E101" s="60" t="n">
        <f aca="false">D101*$E$38</f>
        <v>1.2718481917611</v>
      </c>
      <c r="F101" s="60" t="n">
        <f aca="false">D101*$F$38</f>
        <v>1.74283471230174</v>
      </c>
      <c r="G101" s="60" t="n">
        <f aca="false">D101*$G$38</f>
        <v>1.2718481917611</v>
      </c>
      <c r="H101" s="60" t="n">
        <f aca="false">D101*$H$38</f>
        <v>1.74283471230174</v>
      </c>
      <c r="I101" s="60" t="n">
        <f aca="false">D101*$I$38</f>
        <v>1.23082145751516</v>
      </c>
    </row>
    <row r="102" customFormat="false" ht="15" hidden="false" customHeight="true" outlineLevel="0" collapsed="false">
      <c r="A102" s="51" t="s">
        <v>85</v>
      </c>
      <c r="B102" s="83" t="s">
        <v>145</v>
      </c>
      <c r="C102" s="83"/>
      <c r="D102" s="82" t="n">
        <v>0.01632876712</v>
      </c>
      <c r="E102" s="60" t="n">
        <f aca="false">D102*$E$38</f>
        <v>21.376805475148</v>
      </c>
      <c r="F102" s="60" t="n">
        <f aca="false">D102*$F$38</f>
        <v>29.292991774924</v>
      </c>
      <c r="G102" s="60" t="n">
        <f aca="false">D102*$G$38</f>
        <v>21.376805475148</v>
      </c>
      <c r="H102" s="60" t="n">
        <f aca="false">D102*$H$38</f>
        <v>29.292991774924</v>
      </c>
      <c r="I102" s="60" t="n">
        <f aca="false">D102*$I$38</f>
        <v>20.6872416396704</v>
      </c>
    </row>
    <row r="103" customFormat="false" ht="15" hidden="false" customHeight="true" outlineLevel="0" collapsed="false">
      <c r="A103" s="65" t="s">
        <v>146</v>
      </c>
      <c r="B103" s="65"/>
      <c r="C103" s="65"/>
      <c r="D103" s="65"/>
      <c r="E103" s="66" t="n">
        <f aca="false">SUM(E98:E102)</f>
        <v>34.4919777764121</v>
      </c>
      <c r="F103" s="66" t="n">
        <f aca="false">SUM(F98:F102)</f>
        <v>47.2649303227242</v>
      </c>
      <c r="G103" s="66" t="n">
        <f aca="false">SUM(G98:G102)</f>
        <v>34.4919777764121</v>
      </c>
      <c r="H103" s="66" t="n">
        <f aca="false">SUM(H98:H102)</f>
        <v>47.2649303227242</v>
      </c>
      <c r="I103" s="66" t="n">
        <f aca="false">SUM(I98:I102)</f>
        <v>33.379350329979</v>
      </c>
    </row>
    <row r="104" customFormat="false" ht="13.8" hidden="false" customHeight="false" outlineLevel="0" collapsed="false">
      <c r="A104" s="81"/>
      <c r="B104" s="48"/>
      <c r="C104" s="77"/>
      <c r="D104" s="48"/>
      <c r="E104" s="49"/>
      <c r="F104" s="49"/>
      <c r="G104" s="49"/>
      <c r="H104" s="49"/>
      <c r="I104" s="49"/>
    </row>
    <row r="105" customFormat="false" ht="28.5" hidden="false" customHeight="true" outlineLevel="0" collapsed="false">
      <c r="A105" s="97" t="s">
        <v>147</v>
      </c>
      <c r="B105" s="97"/>
      <c r="C105" s="97"/>
      <c r="D105" s="97"/>
      <c r="E105" s="56" t="s">
        <v>232</v>
      </c>
      <c r="F105" s="56" t="s">
        <v>233</v>
      </c>
      <c r="G105" s="56" t="s">
        <v>235</v>
      </c>
      <c r="H105" s="56" t="s">
        <v>237</v>
      </c>
      <c r="I105" s="56" t="s">
        <v>241</v>
      </c>
    </row>
    <row r="106" customFormat="false" ht="42" hidden="false" customHeight="true" outlineLevel="0" collapsed="false">
      <c r="A106" s="84" t="n">
        <v>44231</v>
      </c>
      <c r="B106" s="73" t="s">
        <v>79</v>
      </c>
      <c r="C106" s="73"/>
      <c r="D106" s="73"/>
      <c r="E106" s="63" t="s">
        <v>140</v>
      </c>
      <c r="F106" s="63" t="s">
        <v>140</v>
      </c>
      <c r="G106" s="63" t="s">
        <v>140</v>
      </c>
      <c r="H106" s="63" t="s">
        <v>140</v>
      </c>
      <c r="I106" s="63" t="s">
        <v>80</v>
      </c>
    </row>
    <row r="107" customFormat="false" ht="15" hidden="false" customHeight="true" outlineLevel="0" collapsed="false">
      <c r="A107" s="51" t="s">
        <v>54</v>
      </c>
      <c r="B107" s="53" t="s">
        <v>148</v>
      </c>
      <c r="C107" s="53"/>
      <c r="D107" s="53"/>
      <c r="E107" s="60"/>
      <c r="F107" s="60"/>
      <c r="G107" s="60"/>
      <c r="H107" s="60"/>
      <c r="I107" s="60"/>
    </row>
    <row r="108" customFormat="false" ht="15" hidden="false" customHeight="true" outlineLevel="0" collapsed="false">
      <c r="A108" s="65" t="s">
        <v>146</v>
      </c>
      <c r="B108" s="65"/>
      <c r="C108" s="65"/>
      <c r="D108" s="65"/>
      <c r="E108" s="66" t="n">
        <f aca="false">E107</f>
        <v>0</v>
      </c>
      <c r="F108" s="66"/>
      <c r="G108" s="66" t="n">
        <f aca="false">G107</f>
        <v>0</v>
      </c>
      <c r="H108" s="66" t="n">
        <f aca="false">H107</f>
        <v>0</v>
      </c>
      <c r="I108" s="66" t="n">
        <f aca="false">I107</f>
        <v>0</v>
      </c>
    </row>
    <row r="109" customFormat="false" ht="13.8" hidden="false" customHeight="false" outlineLevel="0" collapsed="false">
      <c r="A109" s="78"/>
      <c r="B109" s="78"/>
      <c r="C109" s="78"/>
      <c r="D109" s="78"/>
      <c r="E109" s="78"/>
      <c r="F109" s="78"/>
      <c r="G109" s="78"/>
      <c r="H109" s="78"/>
      <c r="I109" s="78"/>
    </row>
    <row r="110" customFormat="false" ht="15" hidden="false" customHeight="true" outlineLevel="0" collapsed="false">
      <c r="A110" s="62" t="s">
        <v>149</v>
      </c>
      <c r="B110" s="62"/>
      <c r="C110" s="62"/>
      <c r="D110" s="62"/>
      <c r="E110" s="62"/>
      <c r="F110" s="78"/>
      <c r="G110" s="78"/>
      <c r="H110" s="78"/>
      <c r="I110" s="78"/>
    </row>
    <row r="111" customFormat="false" ht="28.5" hidden="false" customHeight="false" outlineLevel="0" collapsed="false">
      <c r="A111" s="80"/>
      <c r="B111" s="80"/>
      <c r="C111" s="80"/>
      <c r="D111" s="80"/>
      <c r="E111" s="56" t="s">
        <v>232</v>
      </c>
      <c r="F111" s="56" t="s">
        <v>233</v>
      </c>
      <c r="G111" s="56" t="s">
        <v>235</v>
      </c>
      <c r="H111" s="56" t="s">
        <v>237</v>
      </c>
      <c r="I111" s="56" t="s">
        <v>241</v>
      </c>
    </row>
    <row r="112" customFormat="false" ht="15" hidden="false" customHeight="true" outlineLevel="0" collapsed="false">
      <c r="A112" s="56" t="s">
        <v>150</v>
      </c>
      <c r="B112" s="73" t="s">
        <v>79</v>
      </c>
      <c r="C112" s="73"/>
      <c r="D112" s="73"/>
      <c r="E112" s="63" t="s">
        <v>80</v>
      </c>
      <c r="F112" s="63" t="s">
        <v>80</v>
      </c>
      <c r="G112" s="63" t="s">
        <v>80</v>
      </c>
      <c r="H112" s="63" t="s">
        <v>80</v>
      </c>
      <c r="I112" s="63" t="s">
        <v>80</v>
      </c>
    </row>
    <row r="113" customFormat="false" ht="15" hidden="false" customHeight="true" outlineLevel="0" collapsed="false">
      <c r="A113" s="51" t="s">
        <v>54</v>
      </c>
      <c r="B113" s="53" t="s">
        <v>151</v>
      </c>
      <c r="C113" s="53"/>
      <c r="D113" s="53"/>
      <c r="E113" s="60" t="n">
        <v>36.13</v>
      </c>
      <c r="F113" s="60" t="n">
        <f aca="false">E113</f>
        <v>36.13</v>
      </c>
      <c r="G113" s="60" t="n">
        <f aca="false">E113</f>
        <v>36.13</v>
      </c>
      <c r="H113" s="60" t="n">
        <f aca="false">E113</f>
        <v>36.13</v>
      </c>
      <c r="I113" s="60" t="n">
        <f aca="false">E113</f>
        <v>36.13</v>
      </c>
    </row>
    <row r="114" customFormat="false" ht="15" hidden="false" customHeight="true" outlineLevel="0" collapsed="false">
      <c r="A114" s="51" t="s">
        <v>56</v>
      </c>
      <c r="B114" s="53" t="s">
        <v>152</v>
      </c>
      <c r="C114" s="53"/>
      <c r="D114" s="53"/>
      <c r="E114" s="60" t="n">
        <f aca="false">'EPIs - Limpeza'!$F$13/($C$18-36)</f>
        <v>18.9958333333333</v>
      </c>
      <c r="F114" s="60" t="n">
        <f aca="false">'EPIs - Limpeza'!$F$13/($C$18-36)</f>
        <v>18.9958333333333</v>
      </c>
      <c r="G114" s="60" t="n">
        <f aca="false">'EPIs - Limpeza'!$F$13/($C$18-36)</f>
        <v>18.9958333333333</v>
      </c>
      <c r="H114" s="60" t="n">
        <f aca="false">'EPIs - Limpeza'!$F$13/($C$18-36)</f>
        <v>18.9958333333333</v>
      </c>
      <c r="I114" s="60" t="s">
        <v>199</v>
      </c>
    </row>
    <row r="115" customFormat="false" ht="15" hidden="false" customHeight="true" outlineLevel="0" collapsed="false">
      <c r="A115" s="51" t="s">
        <v>58</v>
      </c>
      <c r="B115" s="53" t="s">
        <v>153</v>
      </c>
      <c r="C115" s="53"/>
      <c r="D115" s="53"/>
      <c r="E115" s="60" t="n">
        <f aca="false">'Materiais - Limpeza'!$F$54/($C$18-36)</f>
        <v>383.872730769231</v>
      </c>
      <c r="F115" s="60" t="n">
        <f aca="false">'Materiais - Limpeza'!$F$54/($C$18-36)</f>
        <v>383.872730769231</v>
      </c>
      <c r="G115" s="60" t="n">
        <f aca="false">'Materiais - Limpeza'!$F$54/($C$18-36)</f>
        <v>383.872730769231</v>
      </c>
      <c r="H115" s="60" t="n">
        <f aca="false">'Materiais - Limpeza'!$F$54/($C$18-36)</f>
        <v>383.872730769231</v>
      </c>
      <c r="I115" s="60" t="s">
        <v>199</v>
      </c>
    </row>
    <row r="116" customFormat="false" ht="15" hidden="false" customHeight="true" outlineLevel="0" collapsed="false">
      <c r="A116" s="51" t="s">
        <v>61</v>
      </c>
      <c r="B116" s="53" t="s">
        <v>154</v>
      </c>
      <c r="C116" s="53"/>
      <c r="D116" s="53"/>
      <c r="E116" s="60" t="n">
        <f aca="false">'Equipamentos - Limpeza'!$D$21/($C$18-36)</f>
        <v>82.2995307692308</v>
      </c>
      <c r="F116" s="60" t="n">
        <f aca="false">'Equipamentos - Limpeza'!$D$21/($C$18-36)</f>
        <v>82.2995307692308</v>
      </c>
      <c r="G116" s="60" t="n">
        <f aca="false">'Equipamentos - Limpeza'!$D$21/($C$18-36)</f>
        <v>82.2995307692308</v>
      </c>
      <c r="H116" s="60" t="n">
        <f aca="false">'Equipamentos - Limpeza'!$D$21/($C$18-36)</f>
        <v>82.2995307692308</v>
      </c>
      <c r="I116" s="60" t="s">
        <v>199</v>
      </c>
    </row>
    <row r="117" customFormat="false" ht="15" hidden="false" customHeight="true" outlineLevel="0" collapsed="false">
      <c r="A117" s="51" t="s">
        <v>85</v>
      </c>
      <c r="B117" s="53" t="s">
        <v>90</v>
      </c>
      <c r="C117" s="53"/>
      <c r="D117" s="53"/>
      <c r="E117" s="60"/>
      <c r="F117" s="60"/>
      <c r="G117" s="60"/>
      <c r="H117" s="60"/>
      <c r="I117" s="60" t="s">
        <v>199</v>
      </c>
    </row>
    <row r="118" customFormat="false" ht="15" hidden="false" customHeight="true" outlineLevel="0" collapsed="false">
      <c r="A118" s="71" t="s">
        <v>155</v>
      </c>
      <c r="B118" s="71"/>
      <c r="C118" s="71"/>
      <c r="D118" s="71"/>
      <c r="E118" s="66" t="n">
        <f aca="false">SUM(E113:E117)</f>
        <v>521.298094871795</v>
      </c>
      <c r="F118" s="66" t="n">
        <f aca="false">SUM(F113:F117)</f>
        <v>521.298094871795</v>
      </c>
      <c r="G118" s="66" t="n">
        <f aca="false">SUM(G113:G117)</f>
        <v>521.298094871795</v>
      </c>
      <c r="H118" s="66" t="n">
        <f aca="false">SUM(H113:H117)</f>
        <v>521.298094871795</v>
      </c>
      <c r="I118" s="66" t="n">
        <f aca="false">SUM(I113:I117)</f>
        <v>36.13</v>
      </c>
    </row>
    <row r="119" customFormat="false" ht="13.8" hidden="false" customHeight="false" outlineLevel="0" collapsed="false">
      <c r="A119" s="86"/>
      <c r="B119" s="86"/>
      <c r="C119" s="86"/>
      <c r="D119" s="86"/>
      <c r="E119" s="86"/>
      <c r="F119" s="104"/>
      <c r="G119" s="104"/>
      <c r="H119" s="104"/>
      <c r="I119" s="104"/>
    </row>
    <row r="120" customFormat="false" ht="13.8" hidden="false" customHeight="false" outlineLevel="0" collapsed="false">
      <c r="A120" s="47"/>
      <c r="B120" s="47"/>
      <c r="C120" s="48"/>
      <c r="D120" s="48"/>
      <c r="E120" s="49"/>
      <c r="F120" s="49"/>
      <c r="G120" s="49"/>
      <c r="H120" s="49"/>
      <c r="I120" s="49"/>
    </row>
    <row r="121" customFormat="false" ht="13.8" hidden="false" customHeight="false" outlineLevel="0" collapsed="false">
      <c r="A121" s="87" t="s">
        <v>156</v>
      </c>
      <c r="B121" s="87"/>
      <c r="C121" s="87"/>
      <c r="D121" s="87"/>
      <c r="E121" s="87"/>
      <c r="F121" s="105"/>
      <c r="G121" s="105"/>
      <c r="H121" s="105"/>
      <c r="I121" s="105"/>
    </row>
    <row r="122" customFormat="false" ht="28.5" hidden="false" customHeight="false" outlineLevel="0" collapsed="false">
      <c r="A122" s="47"/>
      <c r="B122" s="47"/>
      <c r="C122" s="48"/>
      <c r="D122" s="48"/>
      <c r="E122" s="56" t="s">
        <v>232</v>
      </c>
      <c r="F122" s="56" t="s">
        <v>233</v>
      </c>
      <c r="G122" s="56" t="s">
        <v>235</v>
      </c>
      <c r="H122" s="56" t="s">
        <v>237</v>
      </c>
      <c r="I122" s="56" t="s">
        <v>241</v>
      </c>
    </row>
    <row r="123" customFormat="false" ht="15" hidden="false" customHeight="true" outlineLevel="0" collapsed="false">
      <c r="A123" s="56" t="n">
        <v>5</v>
      </c>
      <c r="B123" s="56" t="s">
        <v>157</v>
      </c>
      <c r="C123" s="56"/>
      <c r="D123" s="56"/>
      <c r="E123" s="63" t="s">
        <v>80</v>
      </c>
      <c r="F123" s="63" t="s">
        <v>80</v>
      </c>
      <c r="G123" s="63" t="s">
        <v>80</v>
      </c>
      <c r="H123" s="63" t="s">
        <v>80</v>
      </c>
      <c r="I123" s="63" t="s">
        <v>80</v>
      </c>
    </row>
    <row r="124" customFormat="false" ht="15" hidden="false" customHeight="true" outlineLevel="0" collapsed="false">
      <c r="A124" s="51" t="s">
        <v>54</v>
      </c>
      <c r="B124" s="53" t="s">
        <v>158</v>
      </c>
      <c r="C124" s="53"/>
      <c r="D124" s="53"/>
      <c r="E124" s="60" t="n">
        <f aca="false">E38</f>
        <v>1309.15</v>
      </c>
      <c r="F124" s="60" t="n">
        <f aca="false">F38</f>
        <v>1793.95</v>
      </c>
      <c r="G124" s="60" t="n">
        <f aca="false">G38</f>
        <v>1309.15</v>
      </c>
      <c r="H124" s="60" t="n">
        <f aca="false">H38</f>
        <v>1793.95</v>
      </c>
      <c r="I124" s="60" t="n">
        <f aca="false">I38</f>
        <v>1266.92</v>
      </c>
    </row>
    <row r="125" customFormat="false" ht="15" hidden="false" customHeight="true" outlineLevel="0" collapsed="false">
      <c r="A125" s="51" t="s">
        <v>56</v>
      </c>
      <c r="B125" s="53" t="s">
        <v>159</v>
      </c>
      <c r="C125" s="53"/>
      <c r="D125" s="53"/>
      <c r="E125" s="60" t="n">
        <f aca="false">E79</f>
        <v>1384.58873493736</v>
      </c>
      <c r="F125" s="60" t="n">
        <f aca="false">F79</f>
        <v>1693.37233426136</v>
      </c>
      <c r="G125" s="60" t="n">
        <f aca="false">G79</f>
        <v>1384.58873490136</v>
      </c>
      <c r="H125" s="60" t="n">
        <f aca="false">H79</f>
        <v>1693.37233426136</v>
      </c>
      <c r="I125" s="60" t="n">
        <f aca="false">I79</f>
        <v>947.94918672264</v>
      </c>
    </row>
    <row r="126" customFormat="false" ht="15" hidden="false" customHeight="true" outlineLevel="0" collapsed="false">
      <c r="A126" s="51" t="s">
        <v>58</v>
      </c>
      <c r="B126" s="53" t="s">
        <v>160</v>
      </c>
      <c r="C126" s="53"/>
      <c r="D126" s="53"/>
      <c r="E126" s="60" t="n">
        <f aca="false">E91</f>
        <v>59.2106240954832</v>
      </c>
      <c r="F126" s="60" t="n">
        <f aca="false">F91</f>
        <v>81.1373021396265</v>
      </c>
      <c r="G126" s="60" t="n">
        <f aca="false">G91</f>
        <v>59.2106240954832</v>
      </c>
      <c r="H126" s="60" t="n">
        <f aca="false">H91</f>
        <v>81.1373021396265</v>
      </c>
      <c r="I126" s="60" t="n">
        <f aca="false">I91</f>
        <v>57.3006331429168</v>
      </c>
    </row>
    <row r="127" customFormat="false" ht="15" hidden="false" customHeight="true" outlineLevel="0" collapsed="false">
      <c r="A127" s="51" t="s">
        <v>61</v>
      </c>
      <c r="B127" s="53" t="s">
        <v>161</v>
      </c>
      <c r="C127" s="53"/>
      <c r="D127" s="53"/>
      <c r="E127" s="60" t="n">
        <f aca="false">E103+E108</f>
        <v>34.4919777764121</v>
      </c>
      <c r="F127" s="60" t="n">
        <f aca="false">F103+F108</f>
        <v>47.2649303227242</v>
      </c>
      <c r="G127" s="60" t="n">
        <f aca="false">G103+G108</f>
        <v>34.4919777764121</v>
      </c>
      <c r="H127" s="60" t="n">
        <f aca="false">H103+H108</f>
        <v>47.2649303227242</v>
      </c>
      <c r="I127" s="60" t="n">
        <f aca="false">I103+I108</f>
        <v>33.379350329979</v>
      </c>
    </row>
    <row r="128" customFormat="false" ht="15" hidden="false" customHeight="true" outlineLevel="0" collapsed="false">
      <c r="A128" s="51" t="s">
        <v>85</v>
      </c>
      <c r="B128" s="53" t="s">
        <v>162</v>
      </c>
      <c r="C128" s="53"/>
      <c r="D128" s="53"/>
      <c r="E128" s="60" t="n">
        <f aca="false">E118</f>
        <v>521.298094871795</v>
      </c>
      <c r="F128" s="60" t="n">
        <f aca="false">F118</f>
        <v>521.298094871795</v>
      </c>
      <c r="G128" s="60" t="n">
        <f aca="false">G118</f>
        <v>521.298094871795</v>
      </c>
      <c r="H128" s="60" t="n">
        <f aca="false">H118</f>
        <v>521.298094871795</v>
      </c>
      <c r="I128" s="60" t="n">
        <f aca="false">I118</f>
        <v>36.13</v>
      </c>
    </row>
    <row r="129" customFormat="false" ht="15" hidden="false" customHeight="true" outlineLevel="0" collapsed="false">
      <c r="A129" s="65" t="s">
        <v>157</v>
      </c>
      <c r="B129" s="65"/>
      <c r="C129" s="65"/>
      <c r="D129" s="65"/>
      <c r="E129" s="66" t="n">
        <f aca="false">SUM(E124:E128)</f>
        <v>3308.73943168105</v>
      </c>
      <c r="F129" s="66" t="n">
        <f aca="false">SUM(F124:F128)</f>
        <v>4137.02266159551</v>
      </c>
      <c r="G129" s="66" t="n">
        <f aca="false">SUM(G124:G128)</f>
        <v>3308.73943164505</v>
      </c>
      <c r="H129" s="66" t="n">
        <f aca="false">SUM(H124:H128)</f>
        <v>4137.02266159551</v>
      </c>
      <c r="I129" s="66" t="n">
        <f aca="false">SUM(I124:I128)</f>
        <v>2341.67917019554</v>
      </c>
    </row>
    <row r="130" customFormat="false" ht="13.8" hidden="false" customHeight="false" outlineLevel="0" collapsed="false">
      <c r="A130" s="47"/>
      <c r="B130" s="47"/>
      <c r="C130" s="48"/>
      <c r="D130" s="48"/>
      <c r="E130" s="49"/>
      <c r="F130" s="49"/>
      <c r="G130" s="49"/>
      <c r="H130" s="49"/>
      <c r="I130" s="49"/>
    </row>
    <row r="131" customFormat="false" ht="15" hidden="false" customHeight="true" outlineLevel="0" collapsed="false">
      <c r="A131" s="62" t="s">
        <v>163</v>
      </c>
      <c r="B131" s="62"/>
      <c r="C131" s="62"/>
      <c r="D131" s="62"/>
      <c r="E131" s="62"/>
      <c r="F131" s="78"/>
      <c r="G131" s="78"/>
      <c r="H131" s="78"/>
      <c r="I131" s="78"/>
    </row>
    <row r="132" customFormat="false" ht="28.5" hidden="false" customHeight="false" outlineLevel="0" collapsed="false">
      <c r="A132" s="47"/>
      <c r="B132" s="47"/>
      <c r="C132" s="48"/>
      <c r="D132" s="48"/>
      <c r="E132" s="56" t="s">
        <v>232</v>
      </c>
      <c r="F132" s="56" t="s">
        <v>233</v>
      </c>
      <c r="G132" s="56" t="s">
        <v>235</v>
      </c>
      <c r="H132" s="56" t="s">
        <v>237</v>
      </c>
      <c r="I132" s="56" t="s">
        <v>241</v>
      </c>
    </row>
    <row r="133" customFormat="false" ht="15" hidden="false" customHeight="true" outlineLevel="0" collapsed="false">
      <c r="A133" s="97" t="s">
        <v>164</v>
      </c>
      <c r="B133" s="97"/>
      <c r="C133" s="97"/>
      <c r="D133" s="97"/>
      <c r="E133" s="63" t="s">
        <v>80</v>
      </c>
      <c r="F133" s="63" t="s">
        <v>80</v>
      </c>
      <c r="G133" s="63" t="s">
        <v>80</v>
      </c>
      <c r="H133" s="63" t="s">
        <v>80</v>
      </c>
      <c r="I133" s="63" t="s">
        <v>80</v>
      </c>
    </row>
    <row r="134" customFormat="false" ht="15" hidden="false" customHeight="true" outlineLevel="0" collapsed="false">
      <c r="A134" s="51" t="s">
        <v>54</v>
      </c>
      <c r="B134" s="53" t="s">
        <v>165</v>
      </c>
      <c r="C134" s="53"/>
      <c r="D134" s="88" t="n">
        <v>0.0235</v>
      </c>
      <c r="E134" s="60" t="n">
        <f aca="false">E129*$D$134</f>
        <v>77.7553766445047</v>
      </c>
      <c r="F134" s="60" t="n">
        <f aca="false">F129*$D$134</f>
        <v>97.2200325474944</v>
      </c>
      <c r="G134" s="60" t="n">
        <f aca="false">G129*$D$134</f>
        <v>77.7553766436587</v>
      </c>
      <c r="H134" s="60" t="n">
        <f aca="false">H129*$D$134</f>
        <v>97.2200325474944</v>
      </c>
      <c r="I134" s="60" t="n">
        <f aca="false">I129*$D$134</f>
        <v>55.0294604995951</v>
      </c>
    </row>
    <row r="135" customFormat="false" ht="15" hidden="false" customHeight="true" outlineLevel="0" collapsed="false">
      <c r="A135" s="51" t="s">
        <v>56</v>
      </c>
      <c r="B135" s="53" t="s">
        <v>166</v>
      </c>
      <c r="C135" s="53"/>
      <c r="D135" s="88" t="n">
        <v>0.0201</v>
      </c>
      <c r="E135" s="60" t="n">
        <f aca="false">(E129+E134)*$D$135</f>
        <v>68.0685456473437</v>
      </c>
      <c r="F135" s="60" t="n">
        <f aca="false">(F129+F134)*$D$135</f>
        <v>85.1082781522743</v>
      </c>
      <c r="G135" s="60" t="n">
        <f aca="false">(G129+G134)*$D$135</f>
        <v>68.0685456466031</v>
      </c>
      <c r="H135" s="60" t="n">
        <f aca="false">(H129+H134)*$D$135</f>
        <v>85.1082781522743</v>
      </c>
      <c r="I135" s="60" t="n">
        <f aca="false">(I129+I134)*$D$135</f>
        <v>48.1738434769721</v>
      </c>
    </row>
    <row r="136" customFormat="false" ht="15" hidden="false" customHeight="false" outlineLevel="0" collapsed="false">
      <c r="A136" s="89" t="s">
        <v>58</v>
      </c>
      <c r="B136" s="90" t="s">
        <v>167</v>
      </c>
      <c r="C136" s="90"/>
      <c r="D136" s="91" t="n">
        <f aca="false">SUM(D138:D140)</f>
        <v>0.1275</v>
      </c>
      <c r="E136" s="60" t="n">
        <f aca="false">E138+E139+E140</f>
        <v>504.821578947329</v>
      </c>
      <c r="F136" s="60" t="n">
        <f aca="false">F138+F139+F140</f>
        <v>631.194554690713</v>
      </c>
      <c r="G136" s="60" t="n">
        <f aca="false">G138+G139+G140</f>
        <v>504.821578941837</v>
      </c>
      <c r="H136" s="60" t="n">
        <f aca="false">H138+H139+H140</f>
        <v>631.194554690713</v>
      </c>
      <c r="I136" s="60" t="n">
        <f aca="false">I138+I139+I140</f>
        <v>357.275089348932</v>
      </c>
    </row>
    <row r="137" customFormat="false" ht="15" hidden="false" customHeight="false" outlineLevel="0" collapsed="false">
      <c r="A137" s="89" t="s">
        <v>168</v>
      </c>
      <c r="B137" s="92" t="s">
        <v>169</v>
      </c>
      <c r="C137" s="93"/>
      <c r="D137" s="94" t="n">
        <f aca="false">1-D136</f>
        <v>0.8725</v>
      </c>
      <c r="E137" s="95" t="n">
        <f aca="false">(E129+E134+E135)/$D$137</f>
        <v>3959.38493292023</v>
      </c>
      <c r="F137" s="95" t="n">
        <f aca="false">(F129+F134+F135)/$D$137</f>
        <v>4950.54552698599</v>
      </c>
      <c r="G137" s="95" t="n">
        <f aca="false">(G129+G134+G135)/$D$137</f>
        <v>3959.38493287715</v>
      </c>
      <c r="H137" s="95" t="n">
        <f aca="false">(H129+H134+H135)/$D$137</f>
        <v>4950.54552698599</v>
      </c>
      <c r="I137" s="95" t="n">
        <f aca="false">(I129+I134+I135)/$D$137</f>
        <v>2802.15756352104</v>
      </c>
    </row>
    <row r="138" customFormat="false" ht="15" hidden="false" customHeight="false" outlineLevel="0" collapsed="false">
      <c r="A138" s="96" t="s">
        <v>170</v>
      </c>
      <c r="B138" s="90" t="s">
        <v>22</v>
      </c>
      <c r="C138" s="90"/>
      <c r="D138" s="70" t="n">
        <f aca="false">PROPOSTA!E11</f>
        <v>0.0165</v>
      </c>
      <c r="E138" s="95" t="n">
        <f aca="false">D138*$E$137</f>
        <v>65.3298513931838</v>
      </c>
      <c r="F138" s="95" t="n">
        <f aca="false">D138*$F$137</f>
        <v>81.6840011952688</v>
      </c>
      <c r="G138" s="95" t="n">
        <f aca="false">D138*$G$137</f>
        <v>65.3298513924729</v>
      </c>
      <c r="H138" s="95" t="n">
        <f aca="false">D138*$H$137</f>
        <v>81.6840011952688</v>
      </c>
      <c r="I138" s="95" t="n">
        <f aca="false">D138*$I$137</f>
        <v>46.2355997980971</v>
      </c>
    </row>
    <row r="139" customFormat="false" ht="15" hidden="false" customHeight="false" outlineLevel="0" collapsed="false">
      <c r="A139" s="96" t="s">
        <v>171</v>
      </c>
      <c r="B139" s="90" t="s">
        <v>23</v>
      </c>
      <c r="C139" s="90"/>
      <c r="D139" s="70" t="n">
        <f aca="false">PROPOSTA!G11</f>
        <v>0.076</v>
      </c>
      <c r="E139" s="95" t="n">
        <f aca="false">D139*$E$137</f>
        <v>300.913254901937</v>
      </c>
      <c r="F139" s="95" t="n">
        <f aca="false">D139*$F$137</f>
        <v>376.241460050935</v>
      </c>
      <c r="G139" s="95" t="n">
        <f aca="false">D139*$G$137</f>
        <v>300.913254898663</v>
      </c>
      <c r="H139" s="95" t="n">
        <f aca="false">D139*$H$137</f>
        <v>376.241460050935</v>
      </c>
      <c r="I139" s="95" t="n">
        <f aca="false">D139*$I$137</f>
        <v>212.963974827599</v>
      </c>
    </row>
    <row r="140" customFormat="false" ht="15" hidden="false" customHeight="false" outlineLevel="0" collapsed="false">
      <c r="A140" s="89" t="s">
        <v>172</v>
      </c>
      <c r="B140" s="90" t="s">
        <v>173</v>
      </c>
      <c r="C140" s="90"/>
      <c r="D140" s="88" t="n">
        <v>0.035</v>
      </c>
      <c r="E140" s="95" t="n">
        <f aca="false">D140*$E$137</f>
        <v>138.578472652208</v>
      </c>
      <c r="F140" s="95" t="n">
        <f aca="false">D140*$F$137</f>
        <v>173.26909344451</v>
      </c>
      <c r="G140" s="95" t="n">
        <f aca="false">D140*$G$137</f>
        <v>138.5784726507</v>
      </c>
      <c r="H140" s="95" t="n">
        <f aca="false">D140*$H$137</f>
        <v>173.26909344451</v>
      </c>
      <c r="I140" s="95" t="n">
        <f aca="false">D140*$I$137</f>
        <v>98.0755147232363</v>
      </c>
    </row>
    <row r="141" customFormat="false" ht="15" hidden="false" customHeight="true" outlineLevel="0" collapsed="false">
      <c r="A141" s="71" t="s">
        <v>174</v>
      </c>
      <c r="B141" s="71"/>
      <c r="C141" s="71"/>
      <c r="D141" s="71"/>
      <c r="E141" s="66" t="n">
        <f aca="false">SUM(E134:E136)</f>
        <v>650.645501239177</v>
      </c>
      <c r="F141" s="66" t="n">
        <f aca="false">SUM(F134:F136)</f>
        <v>813.522865390482</v>
      </c>
      <c r="G141" s="66" t="n">
        <f aca="false">SUM(G134:G136)</f>
        <v>650.645501232098</v>
      </c>
      <c r="H141" s="66" t="n">
        <f aca="false">SUM(H134:H136)</f>
        <v>813.522865390482</v>
      </c>
      <c r="I141" s="66" t="n">
        <f aca="false">SUM(I134:I136)</f>
        <v>460.478393325499</v>
      </c>
    </row>
    <row r="142" customFormat="false" ht="13.8" hidden="false" customHeight="false" outlineLevel="0" collapsed="false">
      <c r="A142" s="47"/>
      <c r="B142" s="47"/>
      <c r="C142" s="48"/>
      <c r="D142" s="48"/>
      <c r="E142" s="49"/>
      <c r="F142" s="49"/>
      <c r="G142" s="49"/>
      <c r="H142" s="49"/>
      <c r="I142" s="49"/>
    </row>
    <row r="143" customFormat="false" ht="15" hidden="false" customHeight="true" outlineLevel="0" collapsed="false">
      <c r="A143" s="50" t="s">
        <v>175</v>
      </c>
      <c r="B143" s="50"/>
      <c r="C143" s="50"/>
      <c r="D143" s="50"/>
      <c r="E143" s="50"/>
      <c r="F143" s="106"/>
      <c r="G143" s="106"/>
      <c r="H143" s="106"/>
      <c r="I143" s="106"/>
    </row>
    <row r="144" customFormat="false" ht="13.8" hidden="false" customHeight="false" outlineLevel="0" collapsed="false">
      <c r="A144" s="47"/>
      <c r="B144" s="47"/>
      <c r="C144" s="48"/>
      <c r="D144" s="48"/>
      <c r="E144" s="49"/>
      <c r="F144" s="49"/>
      <c r="G144" s="49"/>
      <c r="H144" s="49"/>
      <c r="I144" s="49"/>
    </row>
    <row r="145" customFormat="false" ht="28.5" hidden="false" customHeight="true" outlineLevel="0" collapsed="false">
      <c r="A145" s="97" t="s">
        <v>176</v>
      </c>
      <c r="B145" s="97"/>
      <c r="C145" s="97"/>
      <c r="D145" s="97"/>
      <c r="E145" s="56" t="s">
        <v>232</v>
      </c>
      <c r="F145" s="56" t="s">
        <v>233</v>
      </c>
      <c r="G145" s="56" t="s">
        <v>235</v>
      </c>
      <c r="H145" s="56" t="s">
        <v>237</v>
      </c>
      <c r="I145" s="56" t="s">
        <v>241</v>
      </c>
    </row>
    <row r="146" customFormat="false" ht="15" hidden="false" customHeight="true" outlineLevel="0" collapsed="false">
      <c r="A146" s="74"/>
      <c r="B146" s="75" t="s">
        <v>177</v>
      </c>
      <c r="C146" s="75"/>
      <c r="D146" s="75"/>
      <c r="E146" s="63" t="s">
        <v>80</v>
      </c>
      <c r="F146" s="63" t="s">
        <v>80</v>
      </c>
      <c r="G146" s="63" t="s">
        <v>80</v>
      </c>
      <c r="H146" s="63" t="s">
        <v>80</v>
      </c>
      <c r="I146" s="63" t="s">
        <v>80</v>
      </c>
    </row>
    <row r="147" customFormat="false" ht="15" hidden="false" customHeight="true" outlineLevel="0" collapsed="false">
      <c r="A147" s="51" t="s">
        <v>178</v>
      </c>
      <c r="B147" s="53" t="s">
        <v>179</v>
      </c>
      <c r="C147" s="53"/>
      <c r="D147" s="53"/>
      <c r="E147" s="60" t="n">
        <f aca="false">E124</f>
        <v>1309.15</v>
      </c>
      <c r="F147" s="60" t="n">
        <f aca="false">F124</f>
        <v>1793.95</v>
      </c>
      <c r="G147" s="60" t="n">
        <f aca="false">G124</f>
        <v>1309.15</v>
      </c>
      <c r="H147" s="60" t="n">
        <f aca="false">H124</f>
        <v>1793.95</v>
      </c>
      <c r="I147" s="60" t="n">
        <f aca="false">I124</f>
        <v>1266.92</v>
      </c>
    </row>
    <row r="148" customFormat="false" ht="15" hidden="false" customHeight="true" outlineLevel="0" collapsed="false">
      <c r="A148" s="51" t="s">
        <v>180</v>
      </c>
      <c r="B148" s="53" t="s">
        <v>181</v>
      </c>
      <c r="C148" s="53"/>
      <c r="D148" s="53"/>
      <c r="E148" s="60" t="n">
        <f aca="false">E125</f>
        <v>1384.58873493736</v>
      </c>
      <c r="F148" s="60" t="n">
        <f aca="false">F125</f>
        <v>1693.37233426136</v>
      </c>
      <c r="G148" s="60" t="n">
        <f aca="false">G125</f>
        <v>1384.58873490136</v>
      </c>
      <c r="H148" s="60" t="n">
        <f aca="false">H125</f>
        <v>1693.37233426136</v>
      </c>
      <c r="I148" s="60" t="n">
        <f aca="false">I125</f>
        <v>947.94918672264</v>
      </c>
    </row>
    <row r="149" customFormat="false" ht="15" hidden="false" customHeight="true" outlineLevel="0" collapsed="false">
      <c r="A149" s="51" t="s">
        <v>182</v>
      </c>
      <c r="B149" s="53" t="s">
        <v>183</v>
      </c>
      <c r="C149" s="53"/>
      <c r="D149" s="53"/>
      <c r="E149" s="60" t="n">
        <f aca="false">E126</f>
        <v>59.2106240954832</v>
      </c>
      <c r="F149" s="60" t="n">
        <f aca="false">F126</f>
        <v>81.1373021396265</v>
      </c>
      <c r="G149" s="60" t="n">
        <f aca="false">G126</f>
        <v>59.2106240954832</v>
      </c>
      <c r="H149" s="60" t="n">
        <f aca="false">H126</f>
        <v>81.1373021396265</v>
      </c>
      <c r="I149" s="60" t="n">
        <f aca="false">I126</f>
        <v>57.3006331429168</v>
      </c>
    </row>
    <row r="150" customFormat="false" ht="15" hidden="false" customHeight="true" outlineLevel="0" collapsed="false">
      <c r="A150" s="51" t="s">
        <v>184</v>
      </c>
      <c r="B150" s="53" t="s">
        <v>185</v>
      </c>
      <c r="C150" s="53"/>
      <c r="D150" s="53"/>
      <c r="E150" s="60" t="n">
        <f aca="false">E127</f>
        <v>34.4919777764121</v>
      </c>
      <c r="F150" s="60" t="n">
        <f aca="false">F127</f>
        <v>47.2649303227242</v>
      </c>
      <c r="G150" s="60" t="n">
        <f aca="false">G127</f>
        <v>34.4919777764121</v>
      </c>
      <c r="H150" s="60" t="n">
        <f aca="false">H127</f>
        <v>47.2649303227242</v>
      </c>
      <c r="I150" s="60" t="n">
        <f aca="false">I127</f>
        <v>33.379350329979</v>
      </c>
    </row>
    <row r="151" customFormat="false" ht="15" hidden="false" customHeight="true" outlineLevel="0" collapsed="false">
      <c r="A151" s="51" t="s">
        <v>186</v>
      </c>
      <c r="B151" s="53" t="s">
        <v>187</v>
      </c>
      <c r="C151" s="53"/>
      <c r="D151" s="53"/>
      <c r="E151" s="60" t="n">
        <f aca="false">E128</f>
        <v>521.298094871795</v>
      </c>
      <c r="F151" s="60" t="n">
        <f aca="false">F128</f>
        <v>521.298094871795</v>
      </c>
      <c r="G151" s="60" t="n">
        <f aca="false">G128</f>
        <v>521.298094871795</v>
      </c>
      <c r="H151" s="60" t="n">
        <f aca="false">H128</f>
        <v>521.298094871795</v>
      </c>
      <c r="I151" s="60" t="n">
        <f aca="false">I128</f>
        <v>36.13</v>
      </c>
    </row>
    <row r="152" customFormat="false" ht="15" hidden="false" customHeight="true" outlineLevel="0" collapsed="false">
      <c r="A152" s="51" t="s">
        <v>188</v>
      </c>
      <c r="B152" s="53" t="s">
        <v>189</v>
      </c>
      <c r="C152" s="53"/>
      <c r="D152" s="53"/>
      <c r="E152" s="60" t="n">
        <f aca="false">E141</f>
        <v>650.645501239177</v>
      </c>
      <c r="F152" s="60" t="n">
        <f aca="false">F141</f>
        <v>813.522865390482</v>
      </c>
      <c r="G152" s="60" t="n">
        <f aca="false">G141</f>
        <v>650.645501232098</v>
      </c>
      <c r="H152" s="60" t="n">
        <f aca="false">H141</f>
        <v>813.522865390482</v>
      </c>
      <c r="I152" s="60" t="n">
        <f aca="false">I141</f>
        <v>460.478393325499</v>
      </c>
    </row>
    <row r="153" customFormat="false" ht="15" hidden="false" customHeight="true" outlineLevel="0" collapsed="false">
      <c r="A153" s="71" t="s">
        <v>190</v>
      </c>
      <c r="B153" s="71"/>
      <c r="C153" s="71"/>
      <c r="D153" s="71"/>
      <c r="E153" s="66" t="n">
        <f aca="false">ROUND(SUM(E147:E152),2)</f>
        <v>3959.38</v>
      </c>
      <c r="F153" s="66" t="n">
        <f aca="false">ROUND(SUM(F147:F152),2)</f>
        <v>4950.55</v>
      </c>
      <c r="G153" s="66" t="n">
        <f aca="false">ROUND(SUM(G147:G152),2)</f>
        <v>3959.38</v>
      </c>
      <c r="H153" s="66" t="n">
        <f aca="false">ROUND(SUM(H147:H152),2)</f>
        <v>4950.55</v>
      </c>
      <c r="I153" s="66" t="n">
        <f aca="false">ROUND(SUM(I147:I152),2)</f>
        <v>2802.16</v>
      </c>
    </row>
    <row r="154" customFormat="false" ht="13.8" hidden="false" customHeight="false" outlineLevel="0" collapsed="false">
      <c r="A154" s="68"/>
      <c r="B154" s="68"/>
      <c r="C154" s="68"/>
      <c r="D154" s="68"/>
      <c r="E154" s="69"/>
      <c r="F154" s="69"/>
      <c r="G154" s="69"/>
      <c r="H154" s="69"/>
      <c r="I154" s="69"/>
    </row>
    <row r="155" customFormat="false" ht="28.5" hidden="false" customHeight="true" outlineLevel="0" collapsed="false">
      <c r="A155" s="97" t="s">
        <v>205</v>
      </c>
      <c r="B155" s="97"/>
      <c r="C155" s="97"/>
      <c r="D155" s="97"/>
      <c r="E155" s="56" t="s">
        <v>232</v>
      </c>
      <c r="F155" s="56" t="s">
        <v>233</v>
      </c>
      <c r="G155" s="56" t="s">
        <v>235</v>
      </c>
      <c r="H155" s="56" t="s">
        <v>237</v>
      </c>
      <c r="I155" s="56" t="s">
        <v>241</v>
      </c>
    </row>
    <row r="156" customFormat="false" ht="15" hidden="false" customHeight="true" outlineLevel="0" collapsed="false">
      <c r="A156" s="74" t="s">
        <v>206</v>
      </c>
      <c r="B156" s="74"/>
      <c r="C156" s="74"/>
      <c r="D156" s="74"/>
      <c r="E156" s="107" t="n">
        <v>5</v>
      </c>
      <c r="F156" s="107" t="n">
        <v>2</v>
      </c>
      <c r="G156" s="107" t="n">
        <v>14</v>
      </c>
      <c r="H156" s="107" t="n">
        <v>2</v>
      </c>
      <c r="I156" s="107" t="n">
        <v>1</v>
      </c>
    </row>
    <row r="157" customFormat="false" ht="15" hidden="false" customHeight="true" outlineLevel="0" collapsed="false">
      <c r="A157" s="74" t="s">
        <v>207</v>
      </c>
      <c r="B157" s="74"/>
      <c r="C157" s="74"/>
      <c r="D157" s="74"/>
      <c r="E157" s="107" t="n">
        <v>36</v>
      </c>
      <c r="F157" s="107" t="n">
        <v>36</v>
      </c>
      <c r="G157" s="107" t="n">
        <v>33</v>
      </c>
      <c r="H157" s="107" t="n">
        <v>33</v>
      </c>
      <c r="I157" s="107" t="n">
        <v>36</v>
      </c>
    </row>
    <row r="158" customFormat="false" ht="15" hidden="false" customHeight="true" outlineLevel="0" collapsed="false">
      <c r="A158" s="74" t="s">
        <v>208</v>
      </c>
      <c r="B158" s="74"/>
      <c r="C158" s="74"/>
      <c r="D158" s="74"/>
      <c r="E158" s="64" t="n">
        <f aca="false">E156*E157*E153</f>
        <v>712688.4</v>
      </c>
      <c r="F158" s="64" t="n">
        <f aca="false">F156*F157*F153</f>
        <v>356439.6</v>
      </c>
      <c r="G158" s="64" t="n">
        <f aca="false">G156*G157*G153</f>
        <v>1829233.56</v>
      </c>
      <c r="H158" s="64" t="n">
        <f aca="false">H156*H157*H153</f>
        <v>326736.3</v>
      </c>
      <c r="I158" s="64" t="n">
        <f aca="false">I156*I157*I153</f>
        <v>100877.76</v>
      </c>
    </row>
    <row r="159" customFormat="false" ht="15" hidden="false" customHeight="true" outlineLevel="0" collapsed="false">
      <c r="A159" s="71" t="s">
        <v>191</v>
      </c>
      <c r="B159" s="71"/>
      <c r="C159" s="71"/>
      <c r="D159" s="71"/>
      <c r="E159" s="66" t="n">
        <f aca="false">E158+F158+G158+H158+I158</f>
        <v>3325975.62</v>
      </c>
      <c r="F159" s="66"/>
      <c r="G159" s="66"/>
      <c r="H159" s="66"/>
      <c r="I159" s="66"/>
    </row>
    <row r="160" customFormat="false" ht="15" hidden="false" customHeight="true" outlineLevel="0" collapsed="false">
      <c r="A160" s="71" t="s">
        <v>209</v>
      </c>
      <c r="B160" s="71"/>
      <c r="C160" s="71"/>
      <c r="D160" s="71"/>
      <c r="E160" s="66" t="n">
        <f aca="false">E159/36</f>
        <v>92388.2116666667</v>
      </c>
      <c r="F160" s="66"/>
      <c r="G160" s="66"/>
      <c r="H160" s="66"/>
      <c r="I160" s="66"/>
    </row>
    <row r="161" customFormat="false" ht="15" hidden="false" customHeight="true" outlineLevel="0" collapsed="false">
      <c r="A161" s="71" t="s">
        <v>210</v>
      </c>
      <c r="B161" s="71"/>
      <c r="C161" s="71"/>
      <c r="D161" s="71"/>
      <c r="E161" s="66" t="n">
        <f aca="false">ROUND(E159/(E156*E157+F156*F157+G156*G157+H156*H157+I156*I157),2)</f>
        <v>4075.95</v>
      </c>
      <c r="F161" s="66"/>
      <c r="G161" s="66"/>
      <c r="H161" s="66"/>
      <c r="I161" s="66"/>
    </row>
  </sheetData>
  <mergeCells count="135">
    <mergeCell ref="A1:E1"/>
    <mergeCell ref="A3:E3"/>
    <mergeCell ref="B5:E5"/>
    <mergeCell ref="B6:E6"/>
    <mergeCell ref="A8:E8"/>
    <mergeCell ref="B10:D10"/>
    <mergeCell ref="B11:D11"/>
    <mergeCell ref="B12:D12"/>
    <mergeCell ref="B13:D13"/>
    <mergeCell ref="A15:E15"/>
    <mergeCell ref="D17:E17"/>
    <mergeCell ref="D18:E18"/>
    <mergeCell ref="C19:D19"/>
    <mergeCell ref="A20:F20"/>
    <mergeCell ref="B21:D21"/>
    <mergeCell ref="B22:D22"/>
    <mergeCell ref="B23:D23"/>
    <mergeCell ref="A25:E25"/>
    <mergeCell ref="A27:E27"/>
    <mergeCell ref="A29:D29"/>
    <mergeCell ref="B30:D30"/>
    <mergeCell ref="B31:D31"/>
    <mergeCell ref="B32:D32"/>
    <mergeCell ref="B33:D33"/>
    <mergeCell ref="B34:D34"/>
    <mergeCell ref="B35:D35"/>
    <mergeCell ref="B36:D36"/>
    <mergeCell ref="B37:D37"/>
    <mergeCell ref="A38:D38"/>
    <mergeCell ref="A39:I39"/>
    <mergeCell ref="A41:E41"/>
    <mergeCell ref="A43:D43"/>
    <mergeCell ref="B44:C44"/>
    <mergeCell ref="B45:C45"/>
    <mergeCell ref="B46:C46"/>
    <mergeCell ref="A47:C47"/>
    <mergeCell ref="A48:I48"/>
    <mergeCell ref="A50:D50"/>
    <mergeCell ref="B51:C51"/>
    <mergeCell ref="A52:A58"/>
    <mergeCell ref="B52:C52"/>
    <mergeCell ref="B53:C53"/>
    <mergeCell ref="B54:C54"/>
    <mergeCell ref="B55:C55"/>
    <mergeCell ref="B56:C56"/>
    <mergeCell ref="B57:C57"/>
    <mergeCell ref="B58:C58"/>
    <mergeCell ref="B59:C59"/>
    <mergeCell ref="A60:C60"/>
    <mergeCell ref="A61:I61"/>
    <mergeCell ref="A63:D63"/>
    <mergeCell ref="B64:D64"/>
    <mergeCell ref="B65:C65"/>
    <mergeCell ref="B66:C66"/>
    <mergeCell ref="B67:D67"/>
    <mergeCell ref="B68:D68"/>
    <mergeCell ref="B69:D69"/>
    <mergeCell ref="A70:D70"/>
    <mergeCell ref="A72:E72"/>
    <mergeCell ref="A74:D74"/>
    <mergeCell ref="B75:D75"/>
    <mergeCell ref="B76:D76"/>
    <mergeCell ref="B77:D77"/>
    <mergeCell ref="B78:D78"/>
    <mergeCell ref="A79:D79"/>
    <mergeCell ref="A81:E81"/>
    <mergeCell ref="A83:D83"/>
    <mergeCell ref="B84:C84"/>
    <mergeCell ref="B85:C85"/>
    <mergeCell ref="B86:C86"/>
    <mergeCell ref="B87:C87"/>
    <mergeCell ref="B88:C88"/>
    <mergeCell ref="B89:C89"/>
    <mergeCell ref="B90:C90"/>
    <mergeCell ref="A91:D91"/>
    <mergeCell ref="A92:I92"/>
    <mergeCell ref="A94:E94"/>
    <mergeCell ref="A96:D96"/>
    <mergeCell ref="B97:C97"/>
    <mergeCell ref="B98:C98"/>
    <mergeCell ref="B99:C99"/>
    <mergeCell ref="B100:C100"/>
    <mergeCell ref="B101:C101"/>
    <mergeCell ref="B102:C102"/>
    <mergeCell ref="A103:D103"/>
    <mergeCell ref="A105:D105"/>
    <mergeCell ref="B106:D106"/>
    <mergeCell ref="B107:D107"/>
    <mergeCell ref="A108:D108"/>
    <mergeCell ref="A110:E110"/>
    <mergeCell ref="B112:D112"/>
    <mergeCell ref="B113:D113"/>
    <mergeCell ref="B114:D114"/>
    <mergeCell ref="B115:D115"/>
    <mergeCell ref="B116:D116"/>
    <mergeCell ref="B117:D117"/>
    <mergeCell ref="A118:D118"/>
    <mergeCell ref="A119:E119"/>
    <mergeCell ref="A121:E121"/>
    <mergeCell ref="B123:D123"/>
    <mergeCell ref="B124:D124"/>
    <mergeCell ref="B125:D125"/>
    <mergeCell ref="B126:D126"/>
    <mergeCell ref="B127:D127"/>
    <mergeCell ref="B128:D128"/>
    <mergeCell ref="A129:D129"/>
    <mergeCell ref="A131:E131"/>
    <mergeCell ref="A133:D133"/>
    <mergeCell ref="B134:C134"/>
    <mergeCell ref="B135:C135"/>
    <mergeCell ref="B136:C136"/>
    <mergeCell ref="B138:C138"/>
    <mergeCell ref="B139:C139"/>
    <mergeCell ref="B140:C140"/>
    <mergeCell ref="A141:D141"/>
    <mergeCell ref="A143:E143"/>
    <mergeCell ref="A145:D145"/>
    <mergeCell ref="B146:D146"/>
    <mergeCell ref="B147:D147"/>
    <mergeCell ref="B148:D148"/>
    <mergeCell ref="B149:D149"/>
    <mergeCell ref="B150:D150"/>
    <mergeCell ref="B151:D151"/>
    <mergeCell ref="B152:D152"/>
    <mergeCell ref="A153:D153"/>
    <mergeCell ref="A155:D155"/>
    <mergeCell ref="A156:D156"/>
    <mergeCell ref="A157:D157"/>
    <mergeCell ref="A158:D158"/>
    <mergeCell ref="A159:D159"/>
    <mergeCell ref="E159:I159"/>
    <mergeCell ref="A160:D160"/>
    <mergeCell ref="E160:I160"/>
    <mergeCell ref="A161:D161"/>
    <mergeCell ref="E161:I161"/>
  </mergeCells>
  <printOptions headings="false" gridLines="false" gridLinesSet="true" horizontalCentered="true" verticalCentered="false"/>
  <pageMargins left="0.7875" right="0.7875" top="0.511805555555555" bottom="0.51180555555555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 filterMode="false">
    <tabColor rgb="FF00FFFF"/>
    <pageSetUpPr fitToPage="false"/>
  </sheetPr>
  <dimension ref="A1:E15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3.8" zeroHeight="false" outlineLevelRow="0" outlineLevelCol="0"/>
  <cols>
    <col collapsed="false" customWidth="true" hidden="false" outlineLevel="0" max="1" min="1" style="0" width="16.71"/>
    <col collapsed="false" customWidth="true" hidden="false" outlineLevel="0" max="2" min="2" style="0" width="19.14"/>
    <col collapsed="false" customWidth="true" hidden="false" outlineLevel="0" max="3" min="3" style="0" width="32.43"/>
    <col collapsed="false" customWidth="true" hidden="false" outlineLevel="0" max="4" min="4" style="0" width="18.57"/>
    <col collapsed="false" customWidth="true" hidden="false" outlineLevel="0" max="5" min="5" style="0" width="24"/>
    <col collapsed="false" customWidth="true" hidden="false" outlineLevel="0" max="1025" min="6" style="0" width="14.43"/>
  </cols>
  <sheetData>
    <row r="1" customFormat="false" ht="15" hidden="false" customHeight="true" outlineLevel="0" collapsed="false">
      <c r="A1" s="46" t="s">
        <v>49</v>
      </c>
      <c r="B1" s="46"/>
      <c r="C1" s="46"/>
      <c r="D1" s="46"/>
      <c r="E1" s="46"/>
    </row>
    <row r="2" customFormat="false" ht="13.8" hidden="false" customHeight="false" outlineLevel="0" collapsed="false">
      <c r="A2" s="47"/>
      <c r="B2" s="47"/>
      <c r="C2" s="48"/>
      <c r="D2" s="48"/>
      <c r="E2" s="49"/>
    </row>
    <row r="3" customFormat="false" ht="15" hidden="false" customHeight="true" outlineLevel="0" collapsed="false">
      <c r="A3" s="50" t="s">
        <v>50</v>
      </c>
      <c r="B3" s="50"/>
      <c r="C3" s="50"/>
      <c r="D3" s="50"/>
      <c r="E3" s="50"/>
    </row>
    <row r="4" customFormat="false" ht="13.8" hidden="false" customHeight="false" outlineLevel="0" collapsed="false">
      <c r="A4" s="47"/>
      <c r="B4" s="47"/>
      <c r="C4" s="48"/>
      <c r="D4" s="48"/>
      <c r="E4" s="49"/>
    </row>
    <row r="5" customFormat="false" ht="15" hidden="false" customHeight="false" outlineLevel="0" collapsed="false">
      <c r="A5" s="51" t="s">
        <v>51</v>
      </c>
      <c r="B5" s="52" t="str">
        <f aca="false">PROPOSTA!C2</f>
        <v>23232.001266/2021-84</v>
      </c>
      <c r="C5" s="52"/>
      <c r="D5" s="52"/>
      <c r="E5" s="52"/>
    </row>
    <row r="6" customFormat="false" ht="15" hidden="false" customHeight="false" outlineLevel="0" collapsed="false">
      <c r="A6" s="51" t="s">
        <v>52</v>
      </c>
      <c r="B6" s="52" t="str">
        <f aca="false">PROPOSTA!E2</f>
        <v>20/2022</v>
      </c>
      <c r="C6" s="52"/>
      <c r="D6" s="52"/>
      <c r="E6" s="52"/>
    </row>
    <row r="7" customFormat="false" ht="13.8" hidden="false" customHeight="false" outlineLevel="0" collapsed="false">
      <c r="A7" s="47"/>
      <c r="B7" s="47"/>
      <c r="C7" s="48"/>
      <c r="D7" s="48"/>
      <c r="E7" s="49"/>
    </row>
    <row r="8" customFormat="false" ht="15" hidden="false" customHeight="true" outlineLevel="0" collapsed="false">
      <c r="A8" s="50" t="s">
        <v>53</v>
      </c>
      <c r="B8" s="50"/>
      <c r="C8" s="50"/>
      <c r="D8" s="50"/>
      <c r="E8" s="50"/>
    </row>
    <row r="9" customFormat="false" ht="13.8" hidden="false" customHeight="false" outlineLevel="0" collapsed="false">
      <c r="A9" s="47"/>
      <c r="B9" s="47"/>
      <c r="C9" s="48"/>
      <c r="D9" s="48"/>
      <c r="E9" s="49"/>
    </row>
    <row r="10" customFormat="false" ht="15" hidden="false" customHeight="true" outlineLevel="0" collapsed="false">
      <c r="A10" s="51" t="s">
        <v>54</v>
      </c>
      <c r="B10" s="53" t="s">
        <v>55</v>
      </c>
      <c r="C10" s="53"/>
      <c r="D10" s="53"/>
      <c r="E10" s="54" t="n">
        <f aca="false">PROPOSTA!G2</f>
        <v>44678</v>
      </c>
    </row>
    <row r="11" customFormat="false" ht="15" hidden="false" customHeight="true" outlineLevel="0" collapsed="false">
      <c r="A11" s="51" t="s">
        <v>56</v>
      </c>
      <c r="B11" s="53" t="s">
        <v>57</v>
      </c>
      <c r="C11" s="53"/>
      <c r="D11" s="53"/>
      <c r="E11" s="55" t="s">
        <v>37</v>
      </c>
    </row>
    <row r="12" customFormat="false" ht="15" hidden="false" customHeight="true" outlineLevel="0" collapsed="false">
      <c r="A12" s="51" t="s">
        <v>58</v>
      </c>
      <c r="B12" s="53" t="s">
        <v>59</v>
      </c>
      <c r="C12" s="53"/>
      <c r="D12" s="53"/>
      <c r="E12" s="55" t="s">
        <v>60</v>
      </c>
    </row>
    <row r="13" customFormat="false" ht="15" hidden="false" customHeight="true" outlineLevel="0" collapsed="false">
      <c r="A13" s="51" t="s">
        <v>61</v>
      </c>
      <c r="B13" s="53" t="s">
        <v>62</v>
      </c>
      <c r="C13" s="53"/>
      <c r="D13" s="53"/>
      <c r="E13" s="51" t="n">
        <v>36</v>
      </c>
    </row>
    <row r="14" customFormat="false" ht="13.8" hidden="false" customHeight="false" outlineLevel="0" collapsed="false">
      <c r="A14" s="47"/>
      <c r="B14" s="47"/>
      <c r="C14" s="48"/>
      <c r="D14" s="48"/>
      <c r="E14" s="49"/>
    </row>
    <row r="15" customFormat="false" ht="15" hidden="false" customHeight="true" outlineLevel="0" collapsed="false">
      <c r="A15" s="50" t="s">
        <v>63</v>
      </c>
      <c r="B15" s="50"/>
      <c r="C15" s="50"/>
      <c r="D15" s="50"/>
      <c r="E15" s="50"/>
    </row>
    <row r="16" customFormat="false" ht="13.8" hidden="false" customHeight="false" outlineLevel="0" collapsed="false">
      <c r="A16" s="47"/>
      <c r="B16" s="47"/>
      <c r="C16" s="48"/>
      <c r="D16" s="48"/>
      <c r="E16" s="49"/>
    </row>
    <row r="17" customFormat="false" ht="28.5" hidden="false" customHeight="true" outlineLevel="0" collapsed="false">
      <c r="A17" s="56" t="s">
        <v>64</v>
      </c>
      <c r="B17" s="56" t="s">
        <v>65</v>
      </c>
      <c r="C17" s="56" t="s">
        <v>66</v>
      </c>
      <c r="D17" s="57" t="s">
        <v>67</v>
      </c>
      <c r="E17" s="57"/>
    </row>
    <row r="18" customFormat="false" ht="28.5" hidden="false" customHeight="true" outlineLevel="0" collapsed="false">
      <c r="A18" s="51" t="s">
        <v>44</v>
      </c>
      <c r="B18" s="51" t="s">
        <v>38</v>
      </c>
      <c r="C18" s="58" t="n">
        <f aca="false">5*36</f>
        <v>180</v>
      </c>
      <c r="D18" s="51" t="s">
        <v>68</v>
      </c>
      <c r="E18" s="51"/>
    </row>
    <row r="19" customFormat="false" ht="13.8" hidden="false" customHeight="false" outlineLevel="0" collapsed="false">
      <c r="A19" s="47"/>
      <c r="B19" s="47"/>
      <c r="C19" s="59"/>
      <c r="D19" s="59"/>
      <c r="E19" s="49"/>
    </row>
    <row r="20" customFormat="false" ht="15" hidden="false" customHeight="true" outlineLevel="0" collapsed="false">
      <c r="A20" s="56" t="s">
        <v>69</v>
      </c>
      <c r="B20" s="56"/>
      <c r="C20" s="56"/>
      <c r="D20" s="56"/>
      <c r="E20" s="56"/>
    </row>
    <row r="21" customFormat="false" ht="28.5" hidden="false" customHeight="true" outlineLevel="0" collapsed="false">
      <c r="A21" s="51" t="s">
        <v>54</v>
      </c>
      <c r="B21" s="53" t="s">
        <v>70</v>
      </c>
      <c r="C21" s="53"/>
      <c r="D21" s="53"/>
      <c r="E21" s="60" t="s">
        <v>231</v>
      </c>
    </row>
    <row r="22" customFormat="false" ht="15" hidden="false" customHeight="true" outlineLevel="0" collapsed="false">
      <c r="A22" s="51" t="s">
        <v>56</v>
      </c>
      <c r="B22" s="53" t="s">
        <v>72</v>
      </c>
      <c r="C22" s="53"/>
      <c r="D22" s="53"/>
      <c r="E22" s="55" t="s">
        <v>73</v>
      </c>
    </row>
    <row r="23" customFormat="false" ht="15" hidden="false" customHeight="true" outlineLevel="0" collapsed="false">
      <c r="A23" s="51" t="s">
        <v>58</v>
      </c>
      <c r="B23" s="53" t="s">
        <v>74</v>
      </c>
      <c r="C23" s="53"/>
      <c r="D23" s="53"/>
      <c r="E23" s="61" t="n">
        <v>1302.56</v>
      </c>
    </row>
    <row r="24" customFormat="false" ht="13.8" hidden="false" customHeight="false" outlineLevel="0" collapsed="false">
      <c r="A24" s="47"/>
      <c r="B24" s="47"/>
      <c r="C24" s="48"/>
      <c r="D24" s="48"/>
      <c r="E24" s="49"/>
    </row>
    <row r="25" customFormat="false" ht="15" hidden="false" customHeight="true" outlineLevel="0" collapsed="false">
      <c r="A25" s="50" t="s">
        <v>75</v>
      </c>
      <c r="B25" s="50"/>
      <c r="C25" s="50"/>
      <c r="D25" s="50"/>
      <c r="E25" s="50"/>
    </row>
    <row r="26" customFormat="false" ht="13.8" hidden="false" customHeight="false" outlineLevel="0" collapsed="false">
      <c r="A26" s="47"/>
      <c r="B26" s="47"/>
      <c r="C26" s="48"/>
      <c r="D26" s="48"/>
      <c r="E26" s="49"/>
    </row>
    <row r="27" customFormat="false" ht="15" hidden="false" customHeight="true" outlineLevel="0" collapsed="false">
      <c r="A27" s="62" t="s">
        <v>76</v>
      </c>
      <c r="B27" s="62"/>
      <c r="C27" s="62"/>
      <c r="D27" s="62"/>
      <c r="E27" s="62"/>
    </row>
    <row r="28" customFormat="false" ht="13.8" hidden="false" customHeight="false" outlineLevel="0" collapsed="false">
      <c r="A28" s="47"/>
      <c r="B28" s="47"/>
      <c r="C28" s="48"/>
      <c r="D28" s="48"/>
      <c r="E28" s="49"/>
    </row>
    <row r="29" customFormat="false" ht="15" hidden="false" customHeight="true" outlineLevel="0" collapsed="false">
      <c r="A29" s="56" t="s">
        <v>77</v>
      </c>
      <c r="B29" s="56"/>
      <c r="C29" s="56"/>
      <c r="D29" s="56"/>
      <c r="E29" s="56"/>
    </row>
    <row r="30" customFormat="false" ht="15" hidden="false" customHeight="true" outlineLevel="0" collapsed="false">
      <c r="A30" s="56" t="s">
        <v>78</v>
      </c>
      <c r="B30" s="56" t="s">
        <v>79</v>
      </c>
      <c r="C30" s="56"/>
      <c r="D30" s="56"/>
      <c r="E30" s="63" t="s">
        <v>80</v>
      </c>
    </row>
    <row r="31" customFormat="false" ht="15" hidden="false" customHeight="true" outlineLevel="0" collapsed="false">
      <c r="A31" s="51" t="s">
        <v>54</v>
      </c>
      <c r="B31" s="53" t="s">
        <v>81</v>
      </c>
      <c r="C31" s="53"/>
      <c r="D31" s="53"/>
      <c r="E31" s="61" t="n">
        <f aca="false">E23</f>
        <v>1302.56</v>
      </c>
    </row>
    <row r="32" customFormat="false" ht="15" hidden="false" customHeight="true" outlineLevel="0" collapsed="false">
      <c r="A32" s="51" t="s">
        <v>56</v>
      </c>
      <c r="B32" s="53" t="s">
        <v>82</v>
      </c>
      <c r="C32" s="53"/>
      <c r="D32" s="53"/>
      <c r="E32" s="60"/>
    </row>
    <row r="33" customFormat="false" ht="15" hidden="false" customHeight="true" outlineLevel="0" collapsed="false">
      <c r="A33" s="51" t="s">
        <v>58</v>
      </c>
      <c r="B33" s="53" t="s">
        <v>83</v>
      </c>
      <c r="C33" s="53"/>
      <c r="D33" s="53"/>
      <c r="E33" s="60"/>
    </row>
    <row r="34" customFormat="false" ht="15" hidden="false" customHeight="true" outlineLevel="0" collapsed="false">
      <c r="A34" s="51" t="s">
        <v>61</v>
      </c>
      <c r="B34" s="53" t="s">
        <v>84</v>
      </c>
      <c r="C34" s="53"/>
      <c r="D34" s="53"/>
      <c r="E34" s="64"/>
    </row>
    <row r="35" customFormat="false" ht="15" hidden="false" customHeight="true" outlineLevel="0" collapsed="false">
      <c r="A35" s="51" t="s">
        <v>85</v>
      </c>
      <c r="B35" s="53" t="s">
        <v>86</v>
      </c>
      <c r="C35" s="53"/>
      <c r="D35" s="53"/>
      <c r="E35" s="64"/>
    </row>
    <row r="36" customFormat="false" ht="15" hidden="false" customHeight="true" outlineLevel="0" collapsed="false">
      <c r="A36" s="51" t="s">
        <v>87</v>
      </c>
      <c r="B36" s="53" t="s">
        <v>88</v>
      </c>
      <c r="C36" s="53"/>
      <c r="D36" s="53"/>
      <c r="E36" s="64"/>
    </row>
    <row r="37" customFormat="false" ht="15" hidden="false" customHeight="true" outlineLevel="0" collapsed="false">
      <c r="A37" s="51" t="s">
        <v>89</v>
      </c>
      <c r="B37" s="53" t="s">
        <v>90</v>
      </c>
      <c r="C37" s="53"/>
      <c r="D37" s="53"/>
      <c r="E37" s="64"/>
    </row>
    <row r="38" customFormat="false" ht="15" hidden="false" customHeight="true" outlineLevel="0" collapsed="false">
      <c r="A38" s="65" t="s">
        <v>91</v>
      </c>
      <c r="B38" s="65"/>
      <c r="C38" s="65"/>
      <c r="D38" s="65"/>
      <c r="E38" s="66" t="n">
        <f aca="false">ROUND(SUM(E31:E37),2)</f>
        <v>1302.56</v>
      </c>
    </row>
    <row r="39" customFormat="false" ht="28.5" hidden="false" customHeight="true" outlineLevel="0" collapsed="false">
      <c r="A39" s="67" t="s">
        <v>92</v>
      </c>
      <c r="B39" s="67"/>
      <c r="C39" s="67"/>
      <c r="D39" s="67"/>
      <c r="E39" s="67"/>
    </row>
    <row r="40" customFormat="false" ht="13.8" hidden="false" customHeight="false" outlineLevel="0" collapsed="false">
      <c r="A40" s="47"/>
      <c r="B40" s="47"/>
      <c r="C40" s="48"/>
      <c r="D40" s="48"/>
      <c r="E40" s="49"/>
    </row>
    <row r="41" customFormat="false" ht="15" hidden="false" customHeight="true" outlineLevel="0" collapsed="false">
      <c r="A41" s="62" t="s">
        <v>93</v>
      </c>
      <c r="B41" s="62"/>
      <c r="C41" s="62"/>
      <c r="D41" s="62"/>
      <c r="E41" s="62"/>
    </row>
    <row r="42" customFormat="false" ht="13.8" hidden="false" customHeight="false" outlineLevel="0" collapsed="false">
      <c r="A42" s="68"/>
      <c r="B42" s="68"/>
      <c r="C42" s="68"/>
      <c r="D42" s="68"/>
      <c r="E42" s="69"/>
    </row>
    <row r="43" customFormat="false" ht="15" hidden="false" customHeight="true" outlineLevel="0" collapsed="false">
      <c r="A43" s="56" t="s">
        <v>94</v>
      </c>
      <c r="B43" s="56"/>
      <c r="C43" s="56"/>
      <c r="D43" s="56"/>
      <c r="E43" s="56"/>
    </row>
    <row r="44" customFormat="false" ht="15" hidden="false" customHeight="true" outlineLevel="0" collapsed="false">
      <c r="A44" s="56" t="s">
        <v>95</v>
      </c>
      <c r="B44" s="56" t="s">
        <v>79</v>
      </c>
      <c r="C44" s="56"/>
      <c r="D44" s="57" t="s">
        <v>96</v>
      </c>
      <c r="E44" s="63" t="s">
        <v>80</v>
      </c>
    </row>
    <row r="45" customFormat="false" ht="15" hidden="false" customHeight="true" outlineLevel="0" collapsed="false">
      <c r="A45" s="51" t="s">
        <v>54</v>
      </c>
      <c r="B45" s="53" t="s">
        <v>97</v>
      </c>
      <c r="C45" s="53"/>
      <c r="D45" s="70" t="n">
        <f aca="false">1/12</f>
        <v>0.08333333333</v>
      </c>
      <c r="E45" s="60" t="n">
        <f aca="false">D45*E38</f>
        <v>108.5466667</v>
      </c>
    </row>
    <row r="46" customFormat="false" ht="15" hidden="false" customHeight="true" outlineLevel="0" collapsed="false">
      <c r="A46" s="51" t="s">
        <v>56</v>
      </c>
      <c r="B46" s="53" t="s">
        <v>98</v>
      </c>
      <c r="C46" s="53"/>
      <c r="D46" s="70" t="n">
        <v>0.121</v>
      </c>
      <c r="E46" s="60" t="n">
        <f aca="false">D46*E38</f>
        <v>157.60976</v>
      </c>
    </row>
    <row r="47" customFormat="false" ht="15" hidden="false" customHeight="true" outlineLevel="0" collapsed="false">
      <c r="A47" s="71" t="s">
        <v>99</v>
      </c>
      <c r="B47" s="71"/>
      <c r="C47" s="71"/>
      <c r="D47" s="72" t="n">
        <f aca="false">SUM(D45:D46)</f>
        <v>0.20433333333</v>
      </c>
      <c r="E47" s="66" t="n">
        <f aca="false">SUM(E45:E46)</f>
        <v>266.1564267</v>
      </c>
    </row>
    <row r="48" customFormat="false" ht="15" hidden="false" customHeight="true" outlineLevel="0" collapsed="false">
      <c r="A48" s="67" t="s">
        <v>100</v>
      </c>
      <c r="B48" s="67"/>
      <c r="C48" s="67"/>
      <c r="D48" s="67"/>
      <c r="E48" s="67"/>
    </row>
    <row r="49" customFormat="false" ht="13.8" hidden="false" customHeight="false" outlineLevel="0" collapsed="false">
      <c r="A49" s="68"/>
      <c r="B49" s="68"/>
      <c r="C49" s="68"/>
      <c r="D49" s="68"/>
      <c r="E49" s="69"/>
    </row>
    <row r="50" customFormat="false" ht="15" hidden="false" customHeight="true" outlineLevel="0" collapsed="false">
      <c r="A50" s="56" t="s">
        <v>101</v>
      </c>
      <c r="B50" s="56"/>
      <c r="C50" s="56"/>
      <c r="D50" s="56"/>
      <c r="E50" s="56"/>
    </row>
    <row r="51" customFormat="false" ht="15" hidden="false" customHeight="true" outlineLevel="0" collapsed="false">
      <c r="A51" s="56" t="s">
        <v>102</v>
      </c>
      <c r="B51" s="73" t="s">
        <v>79</v>
      </c>
      <c r="C51" s="73"/>
      <c r="D51" s="57" t="s">
        <v>96</v>
      </c>
      <c r="E51" s="63" t="s">
        <v>80</v>
      </c>
    </row>
    <row r="52" customFormat="false" ht="15" hidden="false" customHeight="true" outlineLevel="0" collapsed="false">
      <c r="A52" s="51" t="s">
        <v>103</v>
      </c>
      <c r="B52" s="53" t="s">
        <v>104</v>
      </c>
      <c r="C52" s="53"/>
      <c r="D52" s="70" t="n">
        <v>0.2</v>
      </c>
      <c r="E52" s="60" t="n">
        <f aca="false">(D52)*($E$38+$E$47)</f>
        <v>313.74328534</v>
      </c>
    </row>
    <row r="53" customFormat="false" ht="15" hidden="false" customHeight="true" outlineLevel="0" collapsed="false">
      <c r="A53" s="51"/>
      <c r="B53" s="53" t="s">
        <v>105</v>
      </c>
      <c r="C53" s="53"/>
      <c r="D53" s="70" t="n">
        <v>0.025</v>
      </c>
      <c r="E53" s="60" t="n">
        <f aca="false">(D53)*($E$38+$E$47)</f>
        <v>39.2179106675</v>
      </c>
    </row>
    <row r="54" customFormat="false" ht="15" hidden="false" customHeight="true" outlineLevel="0" collapsed="false">
      <c r="A54" s="51"/>
      <c r="B54" s="53" t="s">
        <v>24</v>
      </c>
      <c r="C54" s="53"/>
      <c r="D54" s="70" t="n">
        <f aca="false">PROPOSTA!C12</f>
        <v>0.0212</v>
      </c>
      <c r="E54" s="60" t="n">
        <f aca="false">(D54)*($E$38+$E$47)</f>
        <v>33.25678824604</v>
      </c>
    </row>
    <row r="55" customFormat="false" ht="15" hidden="false" customHeight="true" outlineLevel="0" collapsed="false">
      <c r="A55" s="51"/>
      <c r="B55" s="53" t="s">
        <v>106</v>
      </c>
      <c r="C55" s="53"/>
      <c r="D55" s="70" t="n">
        <v>0.015</v>
      </c>
      <c r="E55" s="60" t="n">
        <f aca="false">(D55)*($E$38+$E$47)</f>
        <v>23.5307464005</v>
      </c>
    </row>
    <row r="56" customFormat="false" ht="15" hidden="false" customHeight="true" outlineLevel="0" collapsed="false">
      <c r="A56" s="51"/>
      <c r="B56" s="53" t="s">
        <v>107</v>
      </c>
      <c r="C56" s="53"/>
      <c r="D56" s="70" t="n">
        <v>0.01</v>
      </c>
      <c r="E56" s="60" t="n">
        <f aca="false">(D56)*($E$38+$E$47)</f>
        <v>15.687164267</v>
      </c>
    </row>
    <row r="57" customFormat="false" ht="15" hidden="false" customHeight="true" outlineLevel="0" collapsed="false">
      <c r="A57" s="51"/>
      <c r="B57" s="53" t="s">
        <v>108</v>
      </c>
      <c r="C57" s="53"/>
      <c r="D57" s="70" t="n">
        <v>0.006</v>
      </c>
      <c r="E57" s="60" t="n">
        <f aca="false">(D57)*($E$38+$E$47)</f>
        <v>9.4122985602</v>
      </c>
    </row>
    <row r="58" customFormat="false" ht="15" hidden="false" customHeight="true" outlineLevel="0" collapsed="false">
      <c r="A58" s="51"/>
      <c r="B58" s="53" t="s">
        <v>109</v>
      </c>
      <c r="C58" s="53"/>
      <c r="D58" s="70" t="n">
        <v>0.002</v>
      </c>
      <c r="E58" s="60" t="n">
        <f aca="false">(D58)*($E$38+$E$47)</f>
        <v>3.1374328534</v>
      </c>
    </row>
    <row r="59" customFormat="false" ht="15" hidden="false" customHeight="true" outlineLevel="0" collapsed="false">
      <c r="A59" s="51" t="s">
        <v>110</v>
      </c>
      <c r="B59" s="53" t="s">
        <v>110</v>
      </c>
      <c r="C59" s="53"/>
      <c r="D59" s="70" t="n">
        <v>0.08</v>
      </c>
      <c r="E59" s="60" t="n">
        <f aca="false">D59*(E38+E47)</f>
        <v>125.4973141</v>
      </c>
    </row>
    <row r="60" customFormat="false" ht="15" hidden="false" customHeight="true" outlineLevel="0" collapsed="false">
      <c r="A60" s="71" t="s">
        <v>111</v>
      </c>
      <c r="B60" s="71"/>
      <c r="C60" s="71"/>
      <c r="D60" s="72" t="n">
        <f aca="false">SUM(D52:D59)</f>
        <v>0.3592</v>
      </c>
      <c r="E60" s="66" t="n">
        <f aca="false">SUM(E52:E59)</f>
        <v>563.48294043464</v>
      </c>
    </row>
    <row r="61" customFormat="false" ht="15" hidden="false" customHeight="true" outlineLevel="0" collapsed="false">
      <c r="A61" s="67" t="s">
        <v>112</v>
      </c>
      <c r="B61" s="67"/>
      <c r="C61" s="67"/>
      <c r="D61" s="67"/>
      <c r="E61" s="67"/>
    </row>
    <row r="62" customFormat="false" ht="13.8" hidden="false" customHeight="false" outlineLevel="0" collapsed="false">
      <c r="A62" s="68"/>
      <c r="B62" s="68"/>
      <c r="C62" s="68"/>
      <c r="D62" s="68"/>
      <c r="E62" s="69"/>
    </row>
    <row r="63" customFormat="false" ht="15" hidden="false" customHeight="true" outlineLevel="0" collapsed="false">
      <c r="A63" s="56" t="s">
        <v>113</v>
      </c>
      <c r="B63" s="56"/>
      <c r="C63" s="56"/>
      <c r="D63" s="56"/>
      <c r="E63" s="56"/>
    </row>
    <row r="64" customFormat="false" ht="15" hidden="false" customHeight="true" outlineLevel="0" collapsed="false">
      <c r="A64" s="74" t="s">
        <v>114</v>
      </c>
      <c r="B64" s="75" t="s">
        <v>79</v>
      </c>
      <c r="C64" s="75"/>
      <c r="D64" s="75"/>
      <c r="E64" s="64" t="s">
        <v>80</v>
      </c>
    </row>
    <row r="65" customFormat="false" ht="28.5" hidden="false" customHeight="true" outlineLevel="0" collapsed="false">
      <c r="A65" s="51" t="s">
        <v>54</v>
      </c>
      <c r="B65" s="53" t="s">
        <v>115</v>
      </c>
      <c r="C65" s="53"/>
      <c r="D65" s="76" t="n">
        <f aca="false">2*21*3.75</f>
        <v>157.5</v>
      </c>
      <c r="E65" s="60" t="n">
        <f aca="false">IF(ROUND((D65)-(E31*0.06),2)&lt;0,0,ROUND((D65)-(E31*0.06),2))</f>
        <v>79.35</v>
      </c>
    </row>
    <row r="66" customFormat="false" ht="28.5" hidden="false" customHeight="true" outlineLevel="0" collapsed="false">
      <c r="A66" s="51" t="s">
        <v>56</v>
      </c>
      <c r="B66" s="53" t="s">
        <v>116</v>
      </c>
      <c r="C66" s="53"/>
      <c r="D66" s="76" t="n">
        <v>24.54</v>
      </c>
      <c r="E66" s="60" t="n">
        <f aca="false">21*D66*0.8</f>
        <v>412.272</v>
      </c>
    </row>
    <row r="67" customFormat="false" ht="15" hidden="false" customHeight="true" outlineLevel="0" collapsed="false">
      <c r="A67" s="51" t="s">
        <v>58</v>
      </c>
      <c r="B67" s="53" t="s">
        <v>117</v>
      </c>
      <c r="C67" s="53"/>
      <c r="D67" s="53"/>
      <c r="E67" s="60"/>
    </row>
    <row r="68" customFormat="false" ht="15" hidden="false" customHeight="true" outlineLevel="0" collapsed="false">
      <c r="A68" s="51" t="s">
        <v>61</v>
      </c>
      <c r="B68" s="53" t="s">
        <v>118</v>
      </c>
      <c r="C68" s="53"/>
      <c r="D68" s="53"/>
      <c r="E68" s="55" t="n">
        <v>3.53</v>
      </c>
    </row>
    <row r="69" customFormat="false" ht="15" hidden="false" customHeight="true" outlineLevel="0" collapsed="false">
      <c r="A69" s="51" t="s">
        <v>85</v>
      </c>
      <c r="B69" s="53" t="s">
        <v>90</v>
      </c>
      <c r="C69" s="53"/>
      <c r="D69" s="53"/>
      <c r="E69" s="60"/>
    </row>
    <row r="70" customFormat="false" ht="15" hidden="false" customHeight="true" outlineLevel="0" collapsed="false">
      <c r="A70" s="65" t="s">
        <v>119</v>
      </c>
      <c r="B70" s="65"/>
      <c r="C70" s="65"/>
      <c r="D70" s="65"/>
      <c r="E70" s="66" t="n">
        <f aca="false">SUM(E65:E69)</f>
        <v>495.152</v>
      </c>
    </row>
    <row r="71" customFormat="false" ht="13.8" hidden="false" customHeight="false" outlineLevel="0" collapsed="false">
      <c r="A71" s="47"/>
      <c r="B71" s="48"/>
      <c r="C71" s="77"/>
      <c r="D71" s="48"/>
      <c r="E71" s="49"/>
    </row>
    <row r="72" customFormat="false" ht="15" hidden="false" customHeight="true" outlineLevel="0" collapsed="false">
      <c r="A72" s="46" t="s">
        <v>120</v>
      </c>
      <c r="B72" s="46"/>
      <c r="C72" s="46"/>
      <c r="D72" s="46"/>
      <c r="E72" s="46"/>
    </row>
    <row r="73" customFormat="false" ht="13.8" hidden="false" customHeight="false" outlineLevel="0" collapsed="false">
      <c r="A73" s="47"/>
      <c r="B73" s="48"/>
      <c r="C73" s="77"/>
      <c r="D73" s="48"/>
      <c r="E73" s="49"/>
    </row>
    <row r="74" customFormat="false" ht="15" hidden="false" customHeight="true" outlineLevel="0" collapsed="false">
      <c r="A74" s="56" t="s">
        <v>121</v>
      </c>
      <c r="B74" s="56"/>
      <c r="C74" s="56"/>
      <c r="D74" s="56"/>
      <c r="E74" s="56"/>
    </row>
    <row r="75" customFormat="false" ht="15" hidden="false" customHeight="true" outlineLevel="0" collapsed="false">
      <c r="A75" s="56" t="n">
        <v>2</v>
      </c>
      <c r="B75" s="56" t="s">
        <v>79</v>
      </c>
      <c r="C75" s="56"/>
      <c r="D75" s="56"/>
      <c r="E75" s="63" t="s">
        <v>80</v>
      </c>
    </row>
    <row r="76" customFormat="false" ht="15" hidden="false" customHeight="true" outlineLevel="0" collapsed="false">
      <c r="A76" s="51" t="s">
        <v>95</v>
      </c>
      <c r="B76" s="53" t="s">
        <v>122</v>
      </c>
      <c r="C76" s="53"/>
      <c r="D76" s="53"/>
      <c r="E76" s="60" t="n">
        <f aca="false">E47</f>
        <v>266.1564267</v>
      </c>
    </row>
    <row r="77" customFormat="false" ht="15" hidden="false" customHeight="true" outlineLevel="0" collapsed="false">
      <c r="A77" s="51" t="s">
        <v>102</v>
      </c>
      <c r="B77" s="53" t="s">
        <v>123</v>
      </c>
      <c r="C77" s="53"/>
      <c r="D77" s="53"/>
      <c r="E77" s="60" t="n">
        <f aca="false">E60</f>
        <v>563.48294043464</v>
      </c>
    </row>
    <row r="78" customFormat="false" ht="15" hidden="false" customHeight="true" outlineLevel="0" collapsed="false">
      <c r="A78" s="51" t="s">
        <v>114</v>
      </c>
      <c r="B78" s="53" t="s">
        <v>124</v>
      </c>
      <c r="C78" s="53"/>
      <c r="D78" s="53"/>
      <c r="E78" s="60" t="n">
        <f aca="false">E70</f>
        <v>495.152</v>
      </c>
    </row>
    <row r="79" customFormat="false" ht="15" hidden="false" customHeight="true" outlineLevel="0" collapsed="false">
      <c r="A79" s="65" t="s">
        <v>125</v>
      </c>
      <c r="B79" s="65"/>
      <c r="C79" s="65"/>
      <c r="D79" s="65"/>
      <c r="E79" s="66" t="n">
        <f aca="false">SUM(E76:E78)</f>
        <v>1324.79136713464</v>
      </c>
    </row>
    <row r="80" customFormat="false" ht="13.8" hidden="false" customHeight="false" outlineLevel="0" collapsed="false">
      <c r="A80" s="47"/>
      <c r="B80" s="48"/>
      <c r="C80" s="77"/>
      <c r="D80" s="48"/>
      <c r="E80" s="49"/>
    </row>
    <row r="81" customFormat="false" ht="15" hidden="false" customHeight="true" outlineLevel="0" collapsed="false">
      <c r="A81" s="62" t="s">
        <v>126</v>
      </c>
      <c r="B81" s="62"/>
      <c r="C81" s="62"/>
      <c r="D81" s="62"/>
      <c r="E81" s="62"/>
    </row>
    <row r="82" customFormat="false" ht="13.8" hidden="false" customHeight="false" outlineLevel="0" collapsed="false">
      <c r="A82" s="78"/>
      <c r="B82" s="48"/>
      <c r="C82" s="77"/>
      <c r="D82" s="48"/>
      <c r="E82" s="49"/>
    </row>
    <row r="83" customFormat="false" ht="15" hidden="false" customHeight="true" outlineLevel="0" collapsed="false">
      <c r="A83" s="56" t="s">
        <v>127</v>
      </c>
      <c r="B83" s="56"/>
      <c r="C83" s="56"/>
      <c r="D83" s="56"/>
      <c r="E83" s="56"/>
    </row>
    <row r="84" customFormat="false" ht="15" hidden="false" customHeight="true" outlineLevel="0" collapsed="false">
      <c r="A84" s="56" t="n">
        <v>3</v>
      </c>
      <c r="B84" s="56" t="s">
        <v>79</v>
      </c>
      <c r="C84" s="56"/>
      <c r="D84" s="56" t="s">
        <v>128</v>
      </c>
      <c r="E84" s="63" t="s">
        <v>80</v>
      </c>
    </row>
    <row r="85" customFormat="false" ht="15" hidden="false" customHeight="true" outlineLevel="0" collapsed="false">
      <c r="A85" s="51" t="s">
        <v>54</v>
      </c>
      <c r="B85" s="53" t="s">
        <v>129</v>
      </c>
      <c r="C85" s="53"/>
      <c r="D85" s="70" t="n">
        <f aca="false">0.42%/3</f>
        <v>0.0014</v>
      </c>
      <c r="E85" s="60" t="n">
        <f aca="false">D85*(E38)</f>
        <v>1.823584</v>
      </c>
    </row>
    <row r="86" customFormat="false" ht="15" hidden="false" customHeight="true" outlineLevel="0" collapsed="false">
      <c r="A86" s="51" t="s">
        <v>56</v>
      </c>
      <c r="B86" s="53" t="s">
        <v>130</v>
      </c>
      <c r="C86" s="53"/>
      <c r="D86" s="70" t="n">
        <f aca="false">D85*0.08</f>
        <v>0.000112</v>
      </c>
      <c r="E86" s="60" t="n">
        <f aca="false">D86*(E38)</f>
        <v>0.14588672</v>
      </c>
    </row>
    <row r="87" customFormat="false" ht="28.5" hidden="false" customHeight="true" outlineLevel="0" collapsed="false">
      <c r="A87" s="51" t="s">
        <v>58</v>
      </c>
      <c r="B87" s="53" t="s">
        <v>131</v>
      </c>
      <c r="C87" s="53"/>
      <c r="D87" s="70" t="n">
        <v>0.0347</v>
      </c>
      <c r="E87" s="60" t="n">
        <f aca="false">D87*(E38)</f>
        <v>45.198832</v>
      </c>
    </row>
    <row r="88" customFormat="false" ht="15" hidden="false" customHeight="true" outlineLevel="0" collapsed="false">
      <c r="A88" s="51" t="s">
        <v>61</v>
      </c>
      <c r="B88" s="53" t="s">
        <v>132</v>
      </c>
      <c r="C88" s="53"/>
      <c r="D88" s="70" t="n">
        <f aca="false">7/30/12/3</f>
        <v>0.006481481481</v>
      </c>
      <c r="E88" s="60" t="n">
        <f aca="false">D88*(E38)</f>
        <v>8.442518519</v>
      </c>
    </row>
    <row r="89" customFormat="false" ht="28.5" hidden="false" customHeight="true" outlineLevel="0" collapsed="false">
      <c r="A89" s="51" t="s">
        <v>85</v>
      </c>
      <c r="B89" s="53" t="s">
        <v>133</v>
      </c>
      <c r="C89" s="53"/>
      <c r="D89" s="70" t="n">
        <f aca="false">D88*D60</f>
        <v>0.0023281481479752</v>
      </c>
      <c r="E89" s="60" t="n">
        <f aca="false">D89*(E38)</f>
        <v>3.03255265162658</v>
      </c>
    </row>
    <row r="90" customFormat="false" ht="15" hidden="false" customHeight="true" outlineLevel="0" collapsed="false">
      <c r="A90" s="51" t="s">
        <v>87</v>
      </c>
      <c r="B90" s="53" t="s">
        <v>134</v>
      </c>
      <c r="C90" s="53"/>
      <c r="D90" s="79" t="n">
        <f aca="false">0.062%/3</f>
        <v>0.0002066666667</v>
      </c>
      <c r="E90" s="60" t="n">
        <f aca="false">D90*E38</f>
        <v>0.2691957333</v>
      </c>
    </row>
    <row r="91" customFormat="false" ht="15" hidden="false" customHeight="true" outlineLevel="0" collapsed="false">
      <c r="A91" s="65" t="s">
        <v>135</v>
      </c>
      <c r="B91" s="65"/>
      <c r="C91" s="65"/>
      <c r="D91" s="65"/>
      <c r="E91" s="66" t="n">
        <f aca="false">SUM(E85:E90)</f>
        <v>58.9125696239266</v>
      </c>
    </row>
    <row r="92" customFormat="false" ht="15" hidden="false" customHeight="true" outlineLevel="0" collapsed="false">
      <c r="A92" s="67" t="s">
        <v>136</v>
      </c>
      <c r="B92" s="67"/>
      <c r="C92" s="67"/>
      <c r="D92" s="67"/>
      <c r="E92" s="67"/>
    </row>
    <row r="93" customFormat="false" ht="13.8" hidden="false" customHeight="false" outlineLevel="0" collapsed="false">
      <c r="A93" s="80"/>
      <c r="B93" s="48"/>
      <c r="C93" s="77"/>
      <c r="D93" s="48"/>
      <c r="E93" s="49"/>
    </row>
    <row r="94" customFormat="false" ht="15" hidden="false" customHeight="true" outlineLevel="0" collapsed="false">
      <c r="A94" s="62" t="s">
        <v>137</v>
      </c>
      <c r="B94" s="62"/>
      <c r="C94" s="62"/>
      <c r="D94" s="62"/>
      <c r="E94" s="62"/>
    </row>
    <row r="95" customFormat="false" ht="13.8" hidden="false" customHeight="false" outlineLevel="0" collapsed="false">
      <c r="A95" s="81"/>
      <c r="B95" s="48"/>
      <c r="C95" s="77"/>
      <c r="D95" s="48"/>
      <c r="E95" s="49"/>
    </row>
    <row r="96" customFormat="false" ht="15" hidden="false" customHeight="true" outlineLevel="0" collapsed="false">
      <c r="A96" s="56" t="s">
        <v>138</v>
      </c>
      <c r="B96" s="56"/>
      <c r="C96" s="56"/>
      <c r="D96" s="56"/>
      <c r="E96" s="56"/>
    </row>
    <row r="97" customFormat="false" ht="28.5" hidden="false" customHeight="true" outlineLevel="0" collapsed="false">
      <c r="A97" s="56" t="s">
        <v>139</v>
      </c>
      <c r="B97" s="73" t="s">
        <v>79</v>
      </c>
      <c r="C97" s="73"/>
      <c r="D97" s="56" t="s">
        <v>128</v>
      </c>
      <c r="E97" s="63" t="s">
        <v>140</v>
      </c>
    </row>
    <row r="98" customFormat="false" ht="28.5" hidden="false" customHeight="true" outlineLevel="0" collapsed="false">
      <c r="A98" s="51" t="s">
        <v>54</v>
      </c>
      <c r="B98" s="53" t="s">
        <v>141</v>
      </c>
      <c r="C98" s="53"/>
      <c r="D98" s="82" t="n">
        <v>0.008109589041</v>
      </c>
      <c r="E98" s="60" t="n">
        <f aca="false">D98*$E$38</f>
        <v>10.563226301245</v>
      </c>
    </row>
    <row r="99" customFormat="false" ht="28.5" hidden="false" customHeight="true" outlineLevel="0" collapsed="false">
      <c r="A99" s="51" t="s">
        <v>56</v>
      </c>
      <c r="B99" s="53" t="s">
        <v>142</v>
      </c>
      <c r="C99" s="53"/>
      <c r="D99" s="82" t="n">
        <v>0.0006164383562</v>
      </c>
      <c r="E99" s="60" t="n">
        <f aca="false">D99*$E$38</f>
        <v>0.802947945251872</v>
      </c>
    </row>
    <row r="100" customFormat="false" ht="28.5" hidden="false" customHeight="true" outlineLevel="0" collapsed="false">
      <c r="A100" s="51" t="s">
        <v>58</v>
      </c>
      <c r="B100" s="53" t="s">
        <v>143</v>
      </c>
      <c r="C100" s="53"/>
      <c r="D100" s="82" t="n">
        <v>0.0003205479452</v>
      </c>
      <c r="E100" s="60" t="n">
        <f aca="false">D100*$E$38</f>
        <v>0.417532931499712</v>
      </c>
    </row>
    <row r="101" customFormat="false" ht="15" hidden="false" customHeight="true" outlineLevel="0" collapsed="false">
      <c r="A101" s="51" t="s">
        <v>61</v>
      </c>
      <c r="B101" s="83" t="s">
        <v>144</v>
      </c>
      <c r="C101" s="83"/>
      <c r="D101" s="82" t="n">
        <v>0.0009715068493</v>
      </c>
      <c r="E101" s="60" t="n">
        <f aca="false">D101*$E$38</f>
        <v>1.26544596162421</v>
      </c>
    </row>
    <row r="102" customFormat="false" ht="15" hidden="false" customHeight="true" outlineLevel="0" collapsed="false">
      <c r="A102" s="51" t="s">
        <v>85</v>
      </c>
      <c r="B102" s="83" t="s">
        <v>145</v>
      </c>
      <c r="C102" s="83"/>
      <c r="D102" s="82" t="n">
        <v>0.01632876712</v>
      </c>
      <c r="E102" s="60" t="n">
        <f aca="false">D102*$E$38</f>
        <v>21.2691988998272</v>
      </c>
    </row>
    <row r="103" customFormat="false" ht="15" hidden="false" customHeight="true" outlineLevel="0" collapsed="false">
      <c r="A103" s="65" t="s">
        <v>146</v>
      </c>
      <c r="B103" s="65"/>
      <c r="C103" s="65"/>
      <c r="D103" s="65"/>
      <c r="E103" s="66" t="n">
        <f aca="false">SUM(E98:E102)</f>
        <v>34.31835204</v>
      </c>
    </row>
    <row r="104" customFormat="false" ht="13.8" hidden="false" customHeight="false" outlineLevel="0" collapsed="false">
      <c r="A104" s="81"/>
      <c r="B104" s="48"/>
      <c r="C104" s="77"/>
      <c r="D104" s="48"/>
      <c r="E104" s="49"/>
    </row>
    <row r="105" customFormat="false" ht="15" hidden="false" customHeight="true" outlineLevel="0" collapsed="false">
      <c r="A105" s="56" t="s">
        <v>147</v>
      </c>
      <c r="B105" s="56"/>
      <c r="C105" s="56"/>
      <c r="D105" s="56"/>
      <c r="E105" s="56"/>
    </row>
    <row r="106" customFormat="false" ht="28.5" hidden="false" customHeight="true" outlineLevel="0" collapsed="false">
      <c r="A106" s="84" t="n">
        <v>44231</v>
      </c>
      <c r="B106" s="73" t="s">
        <v>79</v>
      </c>
      <c r="C106" s="73"/>
      <c r="D106" s="73"/>
      <c r="E106" s="63" t="s">
        <v>140</v>
      </c>
    </row>
    <row r="107" customFormat="false" ht="15" hidden="false" customHeight="true" outlineLevel="0" collapsed="false">
      <c r="A107" s="51" t="s">
        <v>54</v>
      </c>
      <c r="B107" s="53" t="s">
        <v>148</v>
      </c>
      <c r="C107" s="53"/>
      <c r="D107" s="53"/>
      <c r="E107" s="60"/>
    </row>
    <row r="108" customFormat="false" ht="15" hidden="false" customHeight="true" outlineLevel="0" collapsed="false">
      <c r="A108" s="65" t="s">
        <v>146</v>
      </c>
      <c r="B108" s="65"/>
      <c r="C108" s="65"/>
      <c r="D108" s="65"/>
      <c r="E108" s="66" t="n">
        <f aca="false">E107</f>
        <v>0</v>
      </c>
    </row>
    <row r="109" customFormat="false" ht="13.8" hidden="false" customHeight="false" outlineLevel="0" collapsed="false">
      <c r="A109" s="78"/>
      <c r="B109" s="78"/>
      <c r="C109" s="78"/>
      <c r="D109" s="78"/>
      <c r="E109" s="78"/>
    </row>
    <row r="110" customFormat="false" ht="15" hidden="false" customHeight="true" outlineLevel="0" collapsed="false">
      <c r="A110" s="62" t="s">
        <v>149</v>
      </c>
      <c r="B110" s="62"/>
      <c r="C110" s="62"/>
      <c r="D110" s="62"/>
      <c r="E110" s="62"/>
    </row>
    <row r="111" customFormat="false" ht="13.8" hidden="false" customHeight="false" outlineLevel="0" collapsed="false">
      <c r="A111" s="85"/>
      <c r="B111" s="85"/>
      <c r="C111" s="85"/>
      <c r="D111" s="85"/>
      <c r="E111" s="85"/>
    </row>
    <row r="112" customFormat="false" ht="15" hidden="false" customHeight="true" outlineLevel="0" collapsed="false">
      <c r="A112" s="56" t="s">
        <v>150</v>
      </c>
      <c r="B112" s="73" t="s">
        <v>79</v>
      </c>
      <c r="C112" s="73"/>
      <c r="D112" s="73"/>
      <c r="E112" s="63" t="s">
        <v>80</v>
      </c>
    </row>
    <row r="113" customFormat="false" ht="15" hidden="false" customHeight="true" outlineLevel="0" collapsed="false">
      <c r="A113" s="51" t="s">
        <v>54</v>
      </c>
      <c r="B113" s="53" t="s">
        <v>151</v>
      </c>
      <c r="C113" s="53"/>
      <c r="D113" s="53"/>
      <c r="E113" s="60" t="n">
        <v>36.13</v>
      </c>
    </row>
    <row r="114" customFormat="false" ht="15" hidden="false" customHeight="true" outlineLevel="0" collapsed="false">
      <c r="A114" s="51" t="s">
        <v>56</v>
      </c>
      <c r="B114" s="53" t="s">
        <v>152</v>
      </c>
      <c r="C114" s="53"/>
      <c r="D114" s="53"/>
      <c r="E114" s="60" t="n">
        <f aca="false">'EPIs - Limpeza'!F15/C18</f>
        <v>18.9958333333333</v>
      </c>
    </row>
    <row r="115" customFormat="false" ht="15" hidden="false" customHeight="true" outlineLevel="0" collapsed="false">
      <c r="A115" s="51" t="s">
        <v>58</v>
      </c>
      <c r="B115" s="53" t="s">
        <v>153</v>
      </c>
      <c r="C115" s="53"/>
      <c r="D115" s="53"/>
      <c r="E115" s="60" t="n">
        <f aca="false">'Materiais - Limpeza'!F56/C18</f>
        <v>1468.05</v>
      </c>
    </row>
    <row r="116" customFormat="false" ht="15" hidden="false" customHeight="true" outlineLevel="0" collapsed="false">
      <c r="A116" s="51" t="s">
        <v>61</v>
      </c>
      <c r="B116" s="53" t="s">
        <v>154</v>
      </c>
      <c r="C116" s="53"/>
      <c r="D116" s="53"/>
      <c r="E116" s="60" t="n">
        <f aca="false">'Equipamentos - Limpeza'!D22/C18</f>
        <v>12.8405</v>
      </c>
    </row>
    <row r="117" customFormat="false" ht="15" hidden="false" customHeight="true" outlineLevel="0" collapsed="false">
      <c r="A117" s="51" t="s">
        <v>85</v>
      </c>
      <c r="B117" s="53" t="s">
        <v>90</v>
      </c>
      <c r="C117" s="53"/>
      <c r="D117" s="53"/>
      <c r="E117" s="60"/>
    </row>
    <row r="118" customFormat="false" ht="15" hidden="false" customHeight="true" outlineLevel="0" collapsed="false">
      <c r="A118" s="71" t="s">
        <v>155</v>
      </c>
      <c r="B118" s="71"/>
      <c r="C118" s="71"/>
      <c r="D118" s="71"/>
      <c r="E118" s="66" t="n">
        <f aca="false">SUM(E113:E117)</f>
        <v>1536.01633333333</v>
      </c>
    </row>
    <row r="119" customFormat="false" ht="13.8" hidden="false" customHeight="false" outlineLevel="0" collapsed="false">
      <c r="A119" s="86"/>
      <c r="B119" s="86"/>
      <c r="C119" s="86"/>
      <c r="D119" s="86"/>
      <c r="E119" s="86"/>
    </row>
    <row r="120" customFormat="false" ht="13.8" hidden="false" customHeight="false" outlineLevel="0" collapsed="false">
      <c r="A120" s="47"/>
      <c r="B120" s="47"/>
      <c r="C120" s="48"/>
      <c r="D120" s="48"/>
      <c r="E120" s="49"/>
    </row>
    <row r="121" customFormat="false" ht="13.8" hidden="false" customHeight="false" outlineLevel="0" collapsed="false">
      <c r="A121" s="87" t="s">
        <v>156</v>
      </c>
      <c r="B121" s="87"/>
      <c r="C121" s="87"/>
      <c r="D121" s="87"/>
      <c r="E121" s="87"/>
    </row>
    <row r="122" customFormat="false" ht="13.8" hidden="false" customHeight="false" outlineLevel="0" collapsed="false">
      <c r="A122" s="47"/>
      <c r="B122" s="47"/>
      <c r="C122" s="48"/>
      <c r="D122" s="48"/>
      <c r="E122" s="49"/>
    </row>
    <row r="123" customFormat="false" ht="15" hidden="false" customHeight="true" outlineLevel="0" collapsed="false">
      <c r="A123" s="56" t="n">
        <v>5</v>
      </c>
      <c r="B123" s="56" t="s">
        <v>157</v>
      </c>
      <c r="C123" s="56"/>
      <c r="D123" s="56"/>
      <c r="E123" s="63" t="s">
        <v>80</v>
      </c>
    </row>
    <row r="124" customFormat="false" ht="15" hidden="false" customHeight="true" outlineLevel="0" collapsed="false">
      <c r="A124" s="51" t="s">
        <v>54</v>
      </c>
      <c r="B124" s="53" t="s">
        <v>158</v>
      </c>
      <c r="C124" s="53"/>
      <c r="D124" s="53"/>
      <c r="E124" s="60" t="n">
        <f aca="false">E38</f>
        <v>1302.56</v>
      </c>
    </row>
    <row r="125" customFormat="false" ht="15" hidden="false" customHeight="true" outlineLevel="0" collapsed="false">
      <c r="A125" s="51" t="s">
        <v>56</v>
      </c>
      <c r="B125" s="53" t="s">
        <v>159</v>
      </c>
      <c r="C125" s="53"/>
      <c r="D125" s="53"/>
      <c r="E125" s="60" t="n">
        <f aca="false">E79</f>
        <v>1324.79136713464</v>
      </c>
    </row>
    <row r="126" customFormat="false" ht="15" hidden="false" customHeight="true" outlineLevel="0" collapsed="false">
      <c r="A126" s="51" t="s">
        <v>58</v>
      </c>
      <c r="B126" s="53" t="s">
        <v>160</v>
      </c>
      <c r="C126" s="53"/>
      <c r="D126" s="53"/>
      <c r="E126" s="60" t="n">
        <f aca="false">E91</f>
        <v>58.9125696239266</v>
      </c>
    </row>
    <row r="127" customFormat="false" ht="15" hidden="false" customHeight="true" outlineLevel="0" collapsed="false">
      <c r="A127" s="51" t="s">
        <v>61</v>
      </c>
      <c r="B127" s="53" t="s">
        <v>161</v>
      </c>
      <c r="C127" s="53"/>
      <c r="D127" s="53"/>
      <c r="E127" s="60" t="n">
        <f aca="false">E103+E108</f>
        <v>34.31835204</v>
      </c>
    </row>
    <row r="128" customFormat="false" ht="15" hidden="false" customHeight="true" outlineLevel="0" collapsed="false">
      <c r="A128" s="51" t="s">
        <v>85</v>
      </c>
      <c r="B128" s="53" t="s">
        <v>162</v>
      </c>
      <c r="C128" s="53"/>
      <c r="D128" s="53"/>
      <c r="E128" s="60" t="n">
        <f aca="false">E118</f>
        <v>1536.01633333333</v>
      </c>
    </row>
    <row r="129" customFormat="false" ht="15" hidden="false" customHeight="true" outlineLevel="0" collapsed="false">
      <c r="A129" s="65" t="s">
        <v>157</v>
      </c>
      <c r="B129" s="65"/>
      <c r="C129" s="65"/>
      <c r="D129" s="65"/>
      <c r="E129" s="66" t="n">
        <f aca="false">SUM(E124:E128)</f>
        <v>4256.5986221319</v>
      </c>
    </row>
    <row r="130" customFormat="false" ht="13.8" hidden="false" customHeight="false" outlineLevel="0" collapsed="false">
      <c r="A130" s="47"/>
      <c r="B130" s="47"/>
      <c r="C130" s="48"/>
      <c r="D130" s="48"/>
      <c r="E130" s="49"/>
    </row>
    <row r="131" customFormat="false" ht="15" hidden="false" customHeight="true" outlineLevel="0" collapsed="false">
      <c r="A131" s="62" t="s">
        <v>163</v>
      </c>
      <c r="B131" s="62"/>
      <c r="C131" s="62"/>
      <c r="D131" s="62"/>
      <c r="E131" s="62"/>
    </row>
    <row r="132" customFormat="false" ht="13.8" hidden="false" customHeight="false" outlineLevel="0" collapsed="false">
      <c r="A132" s="47"/>
      <c r="B132" s="47"/>
      <c r="C132" s="48"/>
      <c r="D132" s="48"/>
      <c r="E132" s="49"/>
    </row>
    <row r="133" customFormat="false" ht="15" hidden="false" customHeight="true" outlineLevel="0" collapsed="false">
      <c r="A133" s="56" t="s">
        <v>164</v>
      </c>
      <c r="B133" s="56"/>
      <c r="C133" s="56"/>
      <c r="D133" s="56"/>
      <c r="E133" s="56"/>
    </row>
    <row r="134" customFormat="false" ht="15" hidden="false" customHeight="true" outlineLevel="0" collapsed="false">
      <c r="A134" s="51" t="s">
        <v>54</v>
      </c>
      <c r="B134" s="53" t="s">
        <v>165</v>
      </c>
      <c r="C134" s="53"/>
      <c r="D134" s="88" t="n">
        <v>0.0235</v>
      </c>
      <c r="E134" s="60" t="n">
        <f aca="false">E129*D134</f>
        <v>100.0300676201</v>
      </c>
    </row>
    <row r="135" customFormat="false" ht="15" hidden="false" customHeight="true" outlineLevel="0" collapsed="false">
      <c r="A135" s="51" t="s">
        <v>56</v>
      </c>
      <c r="B135" s="53" t="s">
        <v>166</v>
      </c>
      <c r="C135" s="53"/>
      <c r="D135" s="88" t="n">
        <v>0.0201</v>
      </c>
      <c r="E135" s="60" t="n">
        <f aca="false">(E129+E134)*D135</f>
        <v>87.5682366640152</v>
      </c>
    </row>
    <row r="136" customFormat="false" ht="15" hidden="false" customHeight="false" outlineLevel="0" collapsed="false">
      <c r="A136" s="89" t="s">
        <v>58</v>
      </c>
      <c r="B136" s="90" t="s">
        <v>167</v>
      </c>
      <c r="C136" s="90"/>
      <c r="D136" s="91" t="n">
        <f aca="false">SUM(D138:D140)</f>
        <v>0.1425</v>
      </c>
      <c r="E136" s="60" t="n">
        <f aca="false">E138+E139+E140</f>
        <v>738.540014010825</v>
      </c>
    </row>
    <row r="137" customFormat="false" ht="15" hidden="false" customHeight="false" outlineLevel="0" collapsed="false">
      <c r="A137" s="89" t="s">
        <v>168</v>
      </c>
      <c r="B137" s="92" t="s">
        <v>169</v>
      </c>
      <c r="C137" s="93"/>
      <c r="D137" s="94" t="n">
        <f aca="false">1-D136</f>
        <v>0.8575</v>
      </c>
      <c r="E137" s="95" t="n">
        <f aca="false">(E129+E134+E135)/D137</f>
        <v>5182.73694042684</v>
      </c>
    </row>
    <row r="138" customFormat="false" ht="15" hidden="false" customHeight="false" outlineLevel="0" collapsed="false">
      <c r="A138" s="96" t="s">
        <v>170</v>
      </c>
      <c r="B138" s="90" t="s">
        <v>22</v>
      </c>
      <c r="C138" s="90"/>
      <c r="D138" s="70" t="n">
        <f aca="false">PROPOSTA!E11</f>
        <v>0.0165</v>
      </c>
      <c r="E138" s="95" t="n">
        <f aca="false">D138*$E$137</f>
        <v>85.5151595170429</v>
      </c>
    </row>
    <row r="139" customFormat="false" ht="15" hidden="false" customHeight="false" outlineLevel="0" collapsed="false">
      <c r="A139" s="96" t="s">
        <v>171</v>
      </c>
      <c r="B139" s="90" t="s">
        <v>23</v>
      </c>
      <c r="C139" s="90"/>
      <c r="D139" s="70" t="n">
        <f aca="false">PROPOSTA!G11</f>
        <v>0.076</v>
      </c>
      <c r="E139" s="95" t="n">
        <f aca="false">D139*$E$137</f>
        <v>393.88800747244</v>
      </c>
    </row>
    <row r="140" customFormat="false" ht="15" hidden="false" customHeight="false" outlineLevel="0" collapsed="false">
      <c r="A140" s="89" t="s">
        <v>172</v>
      </c>
      <c r="B140" s="90" t="s">
        <v>173</v>
      </c>
      <c r="C140" s="90"/>
      <c r="D140" s="88" t="n">
        <v>0.05</v>
      </c>
      <c r="E140" s="95" t="n">
        <f aca="false">D140*$E$137</f>
        <v>259.136847021342</v>
      </c>
    </row>
    <row r="141" customFormat="false" ht="15" hidden="false" customHeight="true" outlineLevel="0" collapsed="false">
      <c r="A141" s="71" t="s">
        <v>174</v>
      </c>
      <c r="B141" s="71"/>
      <c r="C141" s="71"/>
      <c r="D141" s="71"/>
      <c r="E141" s="66" t="n">
        <f aca="false">SUM(E134:E136)</f>
        <v>926.138318294939</v>
      </c>
    </row>
    <row r="142" customFormat="false" ht="13.8" hidden="false" customHeight="false" outlineLevel="0" collapsed="false">
      <c r="A142" s="47"/>
      <c r="B142" s="47"/>
      <c r="C142" s="48"/>
      <c r="D142" s="48"/>
      <c r="E142" s="49"/>
    </row>
    <row r="143" customFormat="false" ht="15" hidden="false" customHeight="true" outlineLevel="0" collapsed="false">
      <c r="A143" s="50" t="s">
        <v>175</v>
      </c>
      <c r="B143" s="50"/>
      <c r="C143" s="50"/>
      <c r="D143" s="50"/>
      <c r="E143" s="50"/>
    </row>
    <row r="144" customFormat="false" ht="13.8" hidden="false" customHeight="false" outlineLevel="0" collapsed="false">
      <c r="A144" s="47"/>
      <c r="B144" s="47"/>
      <c r="C144" s="48"/>
      <c r="D144" s="48"/>
      <c r="E144" s="49"/>
    </row>
    <row r="145" customFormat="false" ht="15" hidden="false" customHeight="true" outlineLevel="0" collapsed="false">
      <c r="A145" s="56" t="s">
        <v>176</v>
      </c>
      <c r="B145" s="56"/>
      <c r="C145" s="56"/>
      <c r="D145" s="56"/>
      <c r="E145" s="56"/>
    </row>
    <row r="146" customFormat="false" ht="15" hidden="false" customHeight="true" outlineLevel="0" collapsed="false">
      <c r="A146" s="74"/>
      <c r="B146" s="75" t="s">
        <v>177</v>
      </c>
      <c r="C146" s="75"/>
      <c r="D146" s="75"/>
      <c r="E146" s="64" t="s">
        <v>80</v>
      </c>
    </row>
    <row r="147" customFormat="false" ht="15" hidden="false" customHeight="true" outlineLevel="0" collapsed="false">
      <c r="A147" s="51" t="s">
        <v>178</v>
      </c>
      <c r="B147" s="53" t="s">
        <v>179</v>
      </c>
      <c r="C147" s="53"/>
      <c r="D147" s="53"/>
      <c r="E147" s="60" t="n">
        <f aca="false">E124</f>
        <v>1302.56</v>
      </c>
    </row>
    <row r="148" customFormat="false" ht="15" hidden="false" customHeight="true" outlineLevel="0" collapsed="false">
      <c r="A148" s="51" t="s">
        <v>180</v>
      </c>
      <c r="B148" s="53" t="s">
        <v>181</v>
      </c>
      <c r="C148" s="53"/>
      <c r="D148" s="53"/>
      <c r="E148" s="60" t="n">
        <f aca="false">E125</f>
        <v>1324.79136713464</v>
      </c>
    </row>
    <row r="149" customFormat="false" ht="15" hidden="false" customHeight="true" outlineLevel="0" collapsed="false">
      <c r="A149" s="51" t="s">
        <v>182</v>
      </c>
      <c r="B149" s="53" t="s">
        <v>183</v>
      </c>
      <c r="C149" s="53"/>
      <c r="D149" s="53"/>
      <c r="E149" s="60" t="n">
        <f aca="false">E126</f>
        <v>58.9125696239266</v>
      </c>
    </row>
    <row r="150" customFormat="false" ht="15" hidden="false" customHeight="true" outlineLevel="0" collapsed="false">
      <c r="A150" s="51" t="s">
        <v>184</v>
      </c>
      <c r="B150" s="53" t="s">
        <v>185</v>
      </c>
      <c r="C150" s="53"/>
      <c r="D150" s="53"/>
      <c r="E150" s="60" t="n">
        <f aca="false">E127</f>
        <v>34.31835204</v>
      </c>
    </row>
    <row r="151" customFormat="false" ht="15" hidden="false" customHeight="true" outlineLevel="0" collapsed="false">
      <c r="A151" s="51" t="s">
        <v>186</v>
      </c>
      <c r="B151" s="53" t="s">
        <v>187</v>
      </c>
      <c r="C151" s="53"/>
      <c r="D151" s="53"/>
      <c r="E151" s="60" t="n">
        <f aca="false">E128</f>
        <v>1536.01633333333</v>
      </c>
    </row>
    <row r="152" customFormat="false" ht="15" hidden="false" customHeight="true" outlineLevel="0" collapsed="false">
      <c r="A152" s="51" t="s">
        <v>188</v>
      </c>
      <c r="B152" s="53" t="s">
        <v>189</v>
      </c>
      <c r="C152" s="53"/>
      <c r="D152" s="53"/>
      <c r="E152" s="60" t="n">
        <f aca="false">E141</f>
        <v>926.138318294939</v>
      </c>
    </row>
    <row r="153" customFormat="false" ht="15" hidden="false" customHeight="true" outlineLevel="0" collapsed="false">
      <c r="A153" s="71" t="s">
        <v>190</v>
      </c>
      <c r="B153" s="71"/>
      <c r="C153" s="71"/>
      <c r="D153" s="71"/>
      <c r="E153" s="66" t="n">
        <f aca="false">ROUND(SUM(E147:E152),2)</f>
        <v>5182.74</v>
      </c>
    </row>
    <row r="154" customFormat="false" ht="13.8" hidden="false" customHeight="false" outlineLevel="0" collapsed="false">
      <c r="A154" s="68"/>
      <c r="B154" s="68"/>
      <c r="C154" s="68"/>
      <c r="D154" s="68"/>
      <c r="E154" s="69"/>
    </row>
    <row r="155" customFormat="false" ht="15" hidden="false" customHeight="true" outlineLevel="0" collapsed="false">
      <c r="A155" s="71" t="s">
        <v>191</v>
      </c>
      <c r="B155" s="71"/>
      <c r="C155" s="71"/>
      <c r="D155" s="71"/>
      <c r="E155" s="66" t="n">
        <f aca="false">E153*C18</f>
        <v>932893.2</v>
      </c>
    </row>
    <row r="156" customFormat="false" ht="15" hidden="false" customHeight="true" outlineLevel="0" collapsed="false">
      <c r="A156" s="71" t="s">
        <v>192</v>
      </c>
      <c r="B156" s="71"/>
      <c r="C156" s="71"/>
      <c r="D156" s="71"/>
      <c r="E156" s="66" t="n">
        <f aca="false">E155/36</f>
        <v>25913.7</v>
      </c>
    </row>
  </sheetData>
  <mergeCells count="128">
    <mergeCell ref="A1:E1"/>
    <mergeCell ref="A3:E3"/>
    <mergeCell ref="B5:E5"/>
    <mergeCell ref="B6:E6"/>
    <mergeCell ref="A8:E8"/>
    <mergeCell ref="B10:D10"/>
    <mergeCell ref="B11:D11"/>
    <mergeCell ref="B12:D12"/>
    <mergeCell ref="B13:D13"/>
    <mergeCell ref="A15:E15"/>
    <mergeCell ref="D17:E17"/>
    <mergeCell ref="D18:E18"/>
    <mergeCell ref="C19:D19"/>
    <mergeCell ref="A20:E20"/>
    <mergeCell ref="B21:D21"/>
    <mergeCell ref="B22:D22"/>
    <mergeCell ref="B23:D23"/>
    <mergeCell ref="A25:E25"/>
    <mergeCell ref="A27:E27"/>
    <mergeCell ref="A29:E29"/>
    <mergeCell ref="B30:D30"/>
    <mergeCell ref="B31:D31"/>
    <mergeCell ref="B32:D32"/>
    <mergeCell ref="B33:D33"/>
    <mergeCell ref="B34:D34"/>
    <mergeCell ref="B35:D35"/>
    <mergeCell ref="B36:D36"/>
    <mergeCell ref="B37:D37"/>
    <mergeCell ref="A38:D38"/>
    <mergeCell ref="A39:E39"/>
    <mergeCell ref="A41:E41"/>
    <mergeCell ref="A43:E43"/>
    <mergeCell ref="B44:C44"/>
    <mergeCell ref="B45:C45"/>
    <mergeCell ref="B46:C46"/>
    <mergeCell ref="A47:C47"/>
    <mergeCell ref="A48:E48"/>
    <mergeCell ref="A50:E50"/>
    <mergeCell ref="B51:C51"/>
    <mergeCell ref="A52:A58"/>
    <mergeCell ref="B52:C52"/>
    <mergeCell ref="B53:C53"/>
    <mergeCell ref="B54:C54"/>
    <mergeCell ref="B55:C55"/>
    <mergeCell ref="B56:C56"/>
    <mergeCell ref="B57:C57"/>
    <mergeCell ref="B58:C58"/>
    <mergeCell ref="B59:C59"/>
    <mergeCell ref="A60:C60"/>
    <mergeCell ref="A61:E61"/>
    <mergeCell ref="A63:E63"/>
    <mergeCell ref="B64:D64"/>
    <mergeCell ref="B65:C65"/>
    <mergeCell ref="B66:C66"/>
    <mergeCell ref="B67:D67"/>
    <mergeCell ref="B68:D68"/>
    <mergeCell ref="B69:D69"/>
    <mergeCell ref="A70:D70"/>
    <mergeCell ref="A72:E72"/>
    <mergeCell ref="A74:E74"/>
    <mergeCell ref="B75:D75"/>
    <mergeCell ref="B76:D76"/>
    <mergeCell ref="B77:D77"/>
    <mergeCell ref="B78:D78"/>
    <mergeCell ref="A79:D79"/>
    <mergeCell ref="A81:E81"/>
    <mergeCell ref="A83:E83"/>
    <mergeCell ref="B84:C84"/>
    <mergeCell ref="B85:C85"/>
    <mergeCell ref="B86:C86"/>
    <mergeCell ref="B87:C87"/>
    <mergeCell ref="B88:C88"/>
    <mergeCell ref="B89:C89"/>
    <mergeCell ref="B90:C90"/>
    <mergeCell ref="A91:D91"/>
    <mergeCell ref="A92:E92"/>
    <mergeCell ref="A94:E94"/>
    <mergeCell ref="A96:E96"/>
    <mergeCell ref="B97:C97"/>
    <mergeCell ref="B98:C98"/>
    <mergeCell ref="B99:C99"/>
    <mergeCell ref="B100:C100"/>
    <mergeCell ref="B101:C101"/>
    <mergeCell ref="B102:C102"/>
    <mergeCell ref="A103:D103"/>
    <mergeCell ref="A105:E105"/>
    <mergeCell ref="B106:D106"/>
    <mergeCell ref="B107:D107"/>
    <mergeCell ref="A108:D108"/>
    <mergeCell ref="A110:E110"/>
    <mergeCell ref="A111:E111"/>
    <mergeCell ref="B112:D112"/>
    <mergeCell ref="B113:D113"/>
    <mergeCell ref="B114:D114"/>
    <mergeCell ref="B115:D115"/>
    <mergeCell ref="B116:D116"/>
    <mergeCell ref="B117:D117"/>
    <mergeCell ref="A118:D118"/>
    <mergeCell ref="A119:E119"/>
    <mergeCell ref="A121:E121"/>
    <mergeCell ref="B123:D123"/>
    <mergeCell ref="B124:D124"/>
    <mergeCell ref="B125:D125"/>
    <mergeCell ref="B126:D126"/>
    <mergeCell ref="B127:D127"/>
    <mergeCell ref="B128:D128"/>
    <mergeCell ref="A129:D129"/>
    <mergeCell ref="A131:E131"/>
    <mergeCell ref="A133:E133"/>
    <mergeCell ref="B134:C134"/>
    <mergeCell ref="B135:C135"/>
    <mergeCell ref="B136:C136"/>
    <mergeCell ref="B138:C138"/>
    <mergeCell ref="B139:C139"/>
    <mergeCell ref="B140:C140"/>
    <mergeCell ref="A141:D141"/>
    <mergeCell ref="A143:E143"/>
    <mergeCell ref="A145:E145"/>
    <mergeCell ref="B146:D146"/>
    <mergeCell ref="B147:D147"/>
    <mergeCell ref="B148:D148"/>
    <mergeCell ref="B149:D149"/>
    <mergeCell ref="B150:D150"/>
    <mergeCell ref="B151:D151"/>
    <mergeCell ref="B152:D152"/>
    <mergeCell ref="A153:D153"/>
    <mergeCell ref="A155:D155"/>
    <mergeCell ref="A156:D156"/>
  </mergeCells>
  <printOptions headings="false" gridLines="false" gridLinesSet="true" horizontalCentered="tru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5" man="true" max="65535" min="0"/>
  </colBreaks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>
  <sheetPr filterMode="false">
    <tabColor rgb="FF00FFFF"/>
    <pageSetUpPr fitToPage="false"/>
  </sheetPr>
  <dimension ref="A1:E15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3.8" zeroHeight="false" outlineLevelRow="0" outlineLevelCol="0"/>
  <cols>
    <col collapsed="false" customWidth="true" hidden="false" outlineLevel="0" max="1" min="1" style="0" width="16.71"/>
    <col collapsed="false" customWidth="true" hidden="false" outlineLevel="0" max="2" min="2" style="0" width="19.14"/>
    <col collapsed="false" customWidth="true" hidden="false" outlineLevel="0" max="3" min="3" style="0" width="32.43"/>
    <col collapsed="false" customWidth="true" hidden="false" outlineLevel="0" max="4" min="4" style="0" width="18.57"/>
    <col collapsed="false" customWidth="true" hidden="false" outlineLevel="0" max="5" min="5" style="0" width="24"/>
    <col collapsed="false" customWidth="true" hidden="false" outlineLevel="0" max="1025" min="6" style="0" width="14.43"/>
  </cols>
  <sheetData>
    <row r="1" customFormat="false" ht="15" hidden="false" customHeight="true" outlineLevel="0" collapsed="false">
      <c r="A1" s="46" t="s">
        <v>49</v>
      </c>
      <c r="B1" s="46"/>
      <c r="C1" s="46"/>
      <c r="D1" s="46"/>
      <c r="E1" s="46"/>
    </row>
    <row r="2" customFormat="false" ht="13.8" hidden="false" customHeight="false" outlineLevel="0" collapsed="false">
      <c r="A2" s="47"/>
      <c r="B2" s="47"/>
      <c r="C2" s="48"/>
      <c r="D2" s="48"/>
      <c r="E2" s="49"/>
    </row>
    <row r="3" customFormat="false" ht="15" hidden="false" customHeight="true" outlineLevel="0" collapsed="false">
      <c r="A3" s="50" t="s">
        <v>50</v>
      </c>
      <c r="B3" s="50"/>
      <c r="C3" s="50"/>
      <c r="D3" s="50"/>
      <c r="E3" s="50"/>
    </row>
    <row r="4" customFormat="false" ht="13.8" hidden="false" customHeight="false" outlineLevel="0" collapsed="false">
      <c r="A4" s="47"/>
      <c r="B4" s="47"/>
      <c r="C4" s="48"/>
      <c r="D4" s="48"/>
      <c r="E4" s="49"/>
    </row>
    <row r="5" customFormat="false" ht="15" hidden="false" customHeight="false" outlineLevel="0" collapsed="false">
      <c r="A5" s="51" t="s">
        <v>51</v>
      </c>
      <c r="B5" s="52" t="str">
        <f aca="false">PROPOSTA!C2</f>
        <v>23232.001266/2021-84</v>
      </c>
      <c r="C5" s="52"/>
      <c r="D5" s="52"/>
      <c r="E5" s="52"/>
    </row>
    <row r="6" customFormat="false" ht="15" hidden="false" customHeight="false" outlineLevel="0" collapsed="false">
      <c r="A6" s="51" t="s">
        <v>52</v>
      </c>
      <c r="B6" s="52" t="str">
        <f aca="false">PROPOSTA!E2</f>
        <v>20/2022</v>
      </c>
      <c r="C6" s="52"/>
      <c r="D6" s="52"/>
      <c r="E6" s="52"/>
    </row>
    <row r="7" customFormat="false" ht="13.8" hidden="false" customHeight="false" outlineLevel="0" collapsed="false">
      <c r="A7" s="47"/>
      <c r="B7" s="47"/>
      <c r="C7" s="48"/>
      <c r="D7" s="48"/>
      <c r="E7" s="49"/>
    </row>
    <row r="8" customFormat="false" ht="15" hidden="false" customHeight="true" outlineLevel="0" collapsed="false">
      <c r="A8" s="50" t="s">
        <v>53</v>
      </c>
      <c r="B8" s="50"/>
      <c r="C8" s="50"/>
      <c r="D8" s="50"/>
      <c r="E8" s="50"/>
    </row>
    <row r="9" customFormat="false" ht="13.8" hidden="false" customHeight="false" outlineLevel="0" collapsed="false">
      <c r="A9" s="47"/>
      <c r="B9" s="47"/>
      <c r="C9" s="48"/>
      <c r="D9" s="48"/>
      <c r="E9" s="49"/>
    </row>
    <row r="10" customFormat="false" ht="15" hidden="false" customHeight="true" outlineLevel="0" collapsed="false">
      <c r="A10" s="51" t="s">
        <v>54</v>
      </c>
      <c r="B10" s="53" t="s">
        <v>55</v>
      </c>
      <c r="C10" s="53"/>
      <c r="D10" s="53"/>
      <c r="E10" s="54" t="n">
        <f aca="false">PROPOSTA!G2</f>
        <v>44678</v>
      </c>
    </row>
    <row r="11" customFormat="false" ht="15" hidden="false" customHeight="true" outlineLevel="0" collapsed="false">
      <c r="A11" s="51" t="s">
        <v>56</v>
      </c>
      <c r="B11" s="53" t="s">
        <v>57</v>
      </c>
      <c r="C11" s="53"/>
      <c r="D11" s="53"/>
      <c r="E11" s="55" t="s">
        <v>47</v>
      </c>
    </row>
    <row r="12" customFormat="false" ht="15" hidden="false" customHeight="true" outlineLevel="0" collapsed="false">
      <c r="A12" s="51" t="s">
        <v>58</v>
      </c>
      <c r="B12" s="53" t="s">
        <v>59</v>
      </c>
      <c r="C12" s="53"/>
      <c r="D12" s="53"/>
      <c r="E12" s="55" t="s">
        <v>230</v>
      </c>
    </row>
    <row r="13" customFormat="false" ht="15" hidden="false" customHeight="true" outlineLevel="0" collapsed="false">
      <c r="A13" s="51" t="s">
        <v>61</v>
      </c>
      <c r="B13" s="53" t="s">
        <v>62</v>
      </c>
      <c r="C13" s="53"/>
      <c r="D13" s="53"/>
      <c r="E13" s="51" t="n">
        <v>36</v>
      </c>
    </row>
    <row r="14" customFormat="false" ht="13.8" hidden="false" customHeight="false" outlineLevel="0" collapsed="false">
      <c r="A14" s="47"/>
      <c r="B14" s="47"/>
      <c r="C14" s="48"/>
      <c r="D14" s="48"/>
      <c r="E14" s="49"/>
    </row>
    <row r="15" customFormat="false" ht="15" hidden="false" customHeight="true" outlineLevel="0" collapsed="false">
      <c r="A15" s="50" t="s">
        <v>63</v>
      </c>
      <c r="B15" s="50"/>
      <c r="C15" s="50"/>
      <c r="D15" s="50"/>
      <c r="E15" s="50"/>
    </row>
    <row r="16" customFormat="false" ht="13.8" hidden="false" customHeight="false" outlineLevel="0" collapsed="false">
      <c r="A16" s="47"/>
      <c r="B16" s="47"/>
      <c r="C16" s="48"/>
      <c r="D16" s="48"/>
      <c r="E16" s="49"/>
    </row>
    <row r="17" customFormat="false" ht="28.5" hidden="false" customHeight="true" outlineLevel="0" collapsed="false">
      <c r="A17" s="56" t="s">
        <v>64</v>
      </c>
      <c r="B17" s="56" t="s">
        <v>65</v>
      </c>
      <c r="C17" s="56" t="s">
        <v>66</v>
      </c>
      <c r="D17" s="57" t="s">
        <v>67</v>
      </c>
      <c r="E17" s="57"/>
    </row>
    <row r="18" customFormat="false" ht="28.5" hidden="false" customHeight="true" outlineLevel="0" collapsed="false">
      <c r="A18" s="51" t="s">
        <v>44</v>
      </c>
      <c r="B18" s="51" t="s">
        <v>38</v>
      </c>
      <c r="C18" s="58" t="n">
        <v>36</v>
      </c>
      <c r="D18" s="51" t="s">
        <v>68</v>
      </c>
      <c r="E18" s="51"/>
    </row>
    <row r="19" customFormat="false" ht="13.8" hidden="false" customHeight="false" outlineLevel="0" collapsed="false">
      <c r="A19" s="47"/>
      <c r="B19" s="47"/>
      <c r="C19" s="59"/>
      <c r="D19" s="59"/>
      <c r="E19" s="49"/>
    </row>
    <row r="20" customFormat="false" ht="15" hidden="false" customHeight="true" outlineLevel="0" collapsed="false">
      <c r="A20" s="56" t="s">
        <v>69</v>
      </c>
      <c r="B20" s="56"/>
      <c r="C20" s="56"/>
      <c r="D20" s="56"/>
      <c r="E20" s="56"/>
    </row>
    <row r="21" customFormat="false" ht="28.5" hidden="false" customHeight="true" outlineLevel="0" collapsed="false">
      <c r="A21" s="51" t="s">
        <v>54</v>
      </c>
      <c r="B21" s="53" t="s">
        <v>70</v>
      </c>
      <c r="C21" s="53"/>
      <c r="D21" s="53"/>
      <c r="E21" s="60" t="s">
        <v>231</v>
      </c>
    </row>
    <row r="22" customFormat="false" ht="15" hidden="false" customHeight="true" outlineLevel="0" collapsed="false">
      <c r="A22" s="51" t="s">
        <v>56</v>
      </c>
      <c r="B22" s="53" t="s">
        <v>72</v>
      </c>
      <c r="C22" s="53"/>
      <c r="D22" s="53"/>
      <c r="E22" s="55" t="s">
        <v>73</v>
      </c>
    </row>
    <row r="23" customFormat="false" ht="15" hidden="false" customHeight="true" outlineLevel="0" collapsed="false">
      <c r="A23" s="51" t="s">
        <v>58</v>
      </c>
      <c r="B23" s="53" t="s">
        <v>74</v>
      </c>
      <c r="C23" s="53"/>
      <c r="D23" s="53"/>
      <c r="E23" s="61" t="n">
        <v>1309.15</v>
      </c>
    </row>
    <row r="24" customFormat="false" ht="13.8" hidden="false" customHeight="false" outlineLevel="0" collapsed="false">
      <c r="A24" s="47"/>
      <c r="B24" s="47"/>
      <c r="C24" s="48"/>
      <c r="D24" s="48"/>
      <c r="E24" s="49"/>
    </row>
    <row r="25" customFormat="false" ht="15" hidden="false" customHeight="true" outlineLevel="0" collapsed="false">
      <c r="A25" s="50" t="s">
        <v>75</v>
      </c>
      <c r="B25" s="50"/>
      <c r="C25" s="50"/>
      <c r="D25" s="50"/>
      <c r="E25" s="50"/>
    </row>
    <row r="26" customFormat="false" ht="13.8" hidden="false" customHeight="false" outlineLevel="0" collapsed="false">
      <c r="A26" s="47"/>
      <c r="B26" s="47"/>
      <c r="C26" s="48"/>
      <c r="D26" s="48"/>
      <c r="E26" s="49"/>
    </row>
    <row r="27" customFormat="false" ht="15" hidden="false" customHeight="true" outlineLevel="0" collapsed="false">
      <c r="A27" s="62" t="s">
        <v>76</v>
      </c>
      <c r="B27" s="62"/>
      <c r="C27" s="62"/>
      <c r="D27" s="62"/>
      <c r="E27" s="62"/>
    </row>
    <row r="28" customFormat="false" ht="13.8" hidden="false" customHeight="false" outlineLevel="0" collapsed="false">
      <c r="A28" s="47"/>
      <c r="B28" s="47"/>
      <c r="C28" s="48"/>
      <c r="D28" s="48"/>
      <c r="E28" s="49"/>
    </row>
    <row r="29" customFormat="false" ht="15" hidden="false" customHeight="true" outlineLevel="0" collapsed="false">
      <c r="A29" s="56" t="s">
        <v>77</v>
      </c>
      <c r="B29" s="56"/>
      <c r="C29" s="56"/>
      <c r="D29" s="56"/>
      <c r="E29" s="56"/>
    </row>
    <row r="30" customFormat="false" ht="15" hidden="false" customHeight="true" outlineLevel="0" collapsed="false">
      <c r="A30" s="56" t="s">
        <v>78</v>
      </c>
      <c r="B30" s="56" t="s">
        <v>79</v>
      </c>
      <c r="C30" s="56"/>
      <c r="D30" s="56"/>
      <c r="E30" s="63" t="s">
        <v>80</v>
      </c>
    </row>
    <row r="31" customFormat="false" ht="15" hidden="false" customHeight="true" outlineLevel="0" collapsed="false">
      <c r="A31" s="51" t="s">
        <v>54</v>
      </c>
      <c r="B31" s="53" t="s">
        <v>81</v>
      </c>
      <c r="C31" s="53"/>
      <c r="D31" s="53"/>
      <c r="E31" s="61" t="n">
        <f aca="false">E23</f>
        <v>1309.15</v>
      </c>
    </row>
    <row r="32" customFormat="false" ht="15" hidden="false" customHeight="true" outlineLevel="0" collapsed="false">
      <c r="A32" s="51" t="s">
        <v>56</v>
      </c>
      <c r="B32" s="53" t="s">
        <v>82</v>
      </c>
      <c r="C32" s="53"/>
      <c r="D32" s="53"/>
      <c r="E32" s="60"/>
    </row>
    <row r="33" customFormat="false" ht="15" hidden="false" customHeight="true" outlineLevel="0" collapsed="false">
      <c r="A33" s="51" t="s">
        <v>58</v>
      </c>
      <c r="B33" s="53" t="s">
        <v>83</v>
      </c>
      <c r="C33" s="53"/>
      <c r="D33" s="53"/>
      <c r="E33" s="60"/>
    </row>
    <row r="34" customFormat="false" ht="15" hidden="false" customHeight="true" outlineLevel="0" collapsed="false">
      <c r="A34" s="51" t="s">
        <v>61</v>
      </c>
      <c r="B34" s="53" t="s">
        <v>84</v>
      </c>
      <c r="C34" s="53"/>
      <c r="D34" s="53"/>
      <c r="E34" s="64"/>
    </row>
    <row r="35" customFormat="false" ht="15" hidden="false" customHeight="true" outlineLevel="0" collapsed="false">
      <c r="A35" s="51" t="s">
        <v>85</v>
      </c>
      <c r="B35" s="53" t="s">
        <v>86</v>
      </c>
      <c r="C35" s="53"/>
      <c r="D35" s="53"/>
      <c r="E35" s="64"/>
    </row>
    <row r="36" customFormat="false" ht="15" hidden="false" customHeight="true" outlineLevel="0" collapsed="false">
      <c r="A36" s="51" t="s">
        <v>87</v>
      </c>
      <c r="B36" s="53" t="s">
        <v>88</v>
      </c>
      <c r="C36" s="53"/>
      <c r="D36" s="53"/>
      <c r="E36" s="64"/>
    </row>
    <row r="37" customFormat="false" ht="15" hidden="false" customHeight="true" outlineLevel="0" collapsed="false">
      <c r="A37" s="51" t="s">
        <v>89</v>
      </c>
      <c r="B37" s="53" t="s">
        <v>90</v>
      </c>
      <c r="C37" s="53"/>
      <c r="D37" s="53"/>
      <c r="E37" s="64"/>
    </row>
    <row r="38" customFormat="false" ht="15" hidden="false" customHeight="true" outlineLevel="0" collapsed="false">
      <c r="A38" s="65" t="s">
        <v>91</v>
      </c>
      <c r="B38" s="65"/>
      <c r="C38" s="65"/>
      <c r="D38" s="65"/>
      <c r="E38" s="66" t="n">
        <f aca="false">ROUND(SUM(E31:E37),2)</f>
        <v>1309.15</v>
      </c>
    </row>
    <row r="39" customFormat="false" ht="28.5" hidden="false" customHeight="true" outlineLevel="0" collapsed="false">
      <c r="A39" s="67" t="s">
        <v>92</v>
      </c>
      <c r="B39" s="67"/>
      <c r="C39" s="67"/>
      <c r="D39" s="67"/>
      <c r="E39" s="67"/>
    </row>
    <row r="40" customFormat="false" ht="13.8" hidden="false" customHeight="false" outlineLevel="0" collapsed="false">
      <c r="A40" s="47"/>
      <c r="B40" s="47"/>
      <c r="C40" s="48"/>
      <c r="D40" s="48"/>
      <c r="E40" s="49"/>
    </row>
    <row r="41" customFormat="false" ht="15" hidden="false" customHeight="true" outlineLevel="0" collapsed="false">
      <c r="A41" s="62" t="s">
        <v>93</v>
      </c>
      <c r="B41" s="62"/>
      <c r="C41" s="62"/>
      <c r="D41" s="62"/>
      <c r="E41" s="62"/>
    </row>
    <row r="42" customFormat="false" ht="13.8" hidden="false" customHeight="false" outlineLevel="0" collapsed="false">
      <c r="A42" s="68"/>
      <c r="B42" s="68"/>
      <c r="C42" s="68"/>
      <c r="D42" s="68"/>
      <c r="E42" s="69"/>
    </row>
    <row r="43" customFormat="false" ht="15" hidden="false" customHeight="true" outlineLevel="0" collapsed="false">
      <c r="A43" s="56" t="s">
        <v>94</v>
      </c>
      <c r="B43" s="56"/>
      <c r="C43" s="56"/>
      <c r="D43" s="56"/>
      <c r="E43" s="56"/>
    </row>
    <row r="44" customFormat="false" ht="15" hidden="false" customHeight="true" outlineLevel="0" collapsed="false">
      <c r="A44" s="56" t="s">
        <v>95</v>
      </c>
      <c r="B44" s="56" t="s">
        <v>79</v>
      </c>
      <c r="C44" s="56"/>
      <c r="D44" s="57" t="s">
        <v>96</v>
      </c>
      <c r="E44" s="63" t="s">
        <v>80</v>
      </c>
    </row>
    <row r="45" customFormat="false" ht="15" hidden="false" customHeight="true" outlineLevel="0" collapsed="false">
      <c r="A45" s="51" t="s">
        <v>54</v>
      </c>
      <c r="B45" s="53" t="s">
        <v>97</v>
      </c>
      <c r="C45" s="53"/>
      <c r="D45" s="70" t="n">
        <f aca="false">1/12</f>
        <v>0.08333333333</v>
      </c>
      <c r="E45" s="60" t="n">
        <f aca="false">D45*E38</f>
        <v>109.0958333</v>
      </c>
    </row>
    <row r="46" customFormat="false" ht="15" hidden="false" customHeight="true" outlineLevel="0" collapsed="false">
      <c r="A46" s="51" t="s">
        <v>56</v>
      </c>
      <c r="B46" s="53" t="s">
        <v>98</v>
      </c>
      <c r="C46" s="53"/>
      <c r="D46" s="70" t="n">
        <v>0.121</v>
      </c>
      <c r="E46" s="60" t="n">
        <f aca="false">D46*E38</f>
        <v>158.40715</v>
      </c>
    </row>
    <row r="47" customFormat="false" ht="15" hidden="false" customHeight="true" outlineLevel="0" collapsed="false">
      <c r="A47" s="71" t="s">
        <v>99</v>
      </c>
      <c r="B47" s="71"/>
      <c r="C47" s="71"/>
      <c r="D47" s="72" t="n">
        <f aca="false">SUM(D45:D46)</f>
        <v>0.20433333333</v>
      </c>
      <c r="E47" s="66" t="n">
        <f aca="false">SUM(E45:E46)</f>
        <v>267.5029833</v>
      </c>
    </row>
    <row r="48" customFormat="false" ht="15" hidden="false" customHeight="true" outlineLevel="0" collapsed="false">
      <c r="A48" s="67" t="s">
        <v>100</v>
      </c>
      <c r="B48" s="67"/>
      <c r="C48" s="67"/>
      <c r="D48" s="67"/>
      <c r="E48" s="67"/>
    </row>
    <row r="49" customFormat="false" ht="13.8" hidden="false" customHeight="false" outlineLevel="0" collapsed="false">
      <c r="A49" s="68"/>
      <c r="B49" s="68"/>
      <c r="C49" s="68"/>
      <c r="D49" s="68"/>
      <c r="E49" s="69"/>
    </row>
    <row r="50" customFormat="false" ht="15" hidden="false" customHeight="true" outlineLevel="0" collapsed="false">
      <c r="A50" s="56" t="s">
        <v>101</v>
      </c>
      <c r="B50" s="56"/>
      <c r="C50" s="56"/>
      <c r="D50" s="56"/>
      <c r="E50" s="56"/>
    </row>
    <row r="51" customFormat="false" ht="15" hidden="false" customHeight="true" outlineLevel="0" collapsed="false">
      <c r="A51" s="56" t="s">
        <v>102</v>
      </c>
      <c r="B51" s="73" t="s">
        <v>79</v>
      </c>
      <c r="C51" s="73"/>
      <c r="D51" s="57" t="s">
        <v>96</v>
      </c>
      <c r="E51" s="63" t="s">
        <v>80</v>
      </c>
    </row>
    <row r="52" customFormat="false" ht="15" hidden="false" customHeight="true" outlineLevel="0" collapsed="false">
      <c r="A52" s="51" t="s">
        <v>103</v>
      </c>
      <c r="B52" s="53" t="s">
        <v>104</v>
      </c>
      <c r="C52" s="53"/>
      <c r="D52" s="70" t="n">
        <v>0.2</v>
      </c>
      <c r="E52" s="60" t="n">
        <f aca="false">(D52)*($E$38+$E$47)</f>
        <v>315.33059666</v>
      </c>
    </row>
    <row r="53" customFormat="false" ht="15" hidden="false" customHeight="true" outlineLevel="0" collapsed="false">
      <c r="A53" s="51"/>
      <c r="B53" s="53" t="s">
        <v>105</v>
      </c>
      <c r="C53" s="53"/>
      <c r="D53" s="70" t="n">
        <v>0.025</v>
      </c>
      <c r="E53" s="60" t="n">
        <f aca="false">(D53)*($E$38+$E$47)</f>
        <v>39.4163245825</v>
      </c>
    </row>
    <row r="54" customFormat="false" ht="15" hidden="false" customHeight="true" outlineLevel="0" collapsed="false">
      <c r="A54" s="51"/>
      <c r="B54" s="53" t="s">
        <v>24</v>
      </c>
      <c r="C54" s="53"/>
      <c r="D54" s="70" t="n">
        <f aca="false">PROPOSTA!C12</f>
        <v>0.0212</v>
      </c>
      <c r="E54" s="60" t="n">
        <f aca="false">(D54)*($E$38+$E$47)</f>
        <v>33.42504324596</v>
      </c>
    </row>
    <row r="55" customFormat="false" ht="15" hidden="false" customHeight="true" outlineLevel="0" collapsed="false">
      <c r="A55" s="51"/>
      <c r="B55" s="53" t="s">
        <v>106</v>
      </c>
      <c r="C55" s="53"/>
      <c r="D55" s="70" t="n">
        <v>0.015</v>
      </c>
      <c r="E55" s="60" t="n">
        <f aca="false">(D55)*($E$38+$E$47)</f>
        <v>23.6497947495</v>
      </c>
    </row>
    <row r="56" customFormat="false" ht="15" hidden="false" customHeight="true" outlineLevel="0" collapsed="false">
      <c r="A56" s="51"/>
      <c r="B56" s="53" t="s">
        <v>107</v>
      </c>
      <c r="C56" s="53"/>
      <c r="D56" s="70" t="n">
        <v>0.01</v>
      </c>
      <c r="E56" s="60" t="n">
        <f aca="false">(D56)*($E$38+$E$47)</f>
        <v>15.766529833</v>
      </c>
    </row>
    <row r="57" customFormat="false" ht="15" hidden="false" customHeight="true" outlineLevel="0" collapsed="false">
      <c r="A57" s="51"/>
      <c r="B57" s="53" t="s">
        <v>108</v>
      </c>
      <c r="C57" s="53"/>
      <c r="D57" s="70" t="n">
        <v>0.006</v>
      </c>
      <c r="E57" s="60" t="n">
        <f aca="false">(D57)*($E$38+$E$47)</f>
        <v>9.4599178998</v>
      </c>
    </row>
    <row r="58" customFormat="false" ht="15" hidden="false" customHeight="true" outlineLevel="0" collapsed="false">
      <c r="A58" s="51"/>
      <c r="B58" s="53" t="s">
        <v>109</v>
      </c>
      <c r="C58" s="53"/>
      <c r="D58" s="70" t="n">
        <v>0.002</v>
      </c>
      <c r="E58" s="60" t="n">
        <f aca="false">(D58)*($E$38+$E$47)</f>
        <v>3.1533059666</v>
      </c>
    </row>
    <row r="59" customFormat="false" ht="15" hidden="false" customHeight="true" outlineLevel="0" collapsed="false">
      <c r="A59" s="51" t="s">
        <v>110</v>
      </c>
      <c r="B59" s="53" t="s">
        <v>110</v>
      </c>
      <c r="C59" s="53"/>
      <c r="D59" s="70" t="n">
        <v>0.08</v>
      </c>
      <c r="E59" s="60" t="n">
        <f aca="false">D59*(E38+E47)</f>
        <v>126.1322387</v>
      </c>
    </row>
    <row r="60" customFormat="false" ht="15" hidden="false" customHeight="true" outlineLevel="0" collapsed="false">
      <c r="A60" s="71" t="s">
        <v>111</v>
      </c>
      <c r="B60" s="71"/>
      <c r="C60" s="71"/>
      <c r="D60" s="72" t="n">
        <f aca="false">SUM(D52:D59)</f>
        <v>0.3592</v>
      </c>
      <c r="E60" s="66" t="n">
        <f aca="false">SUM(E52:E59)</f>
        <v>566.33375163736</v>
      </c>
    </row>
    <row r="61" customFormat="false" ht="15" hidden="false" customHeight="true" outlineLevel="0" collapsed="false">
      <c r="A61" s="67" t="s">
        <v>112</v>
      </c>
      <c r="B61" s="67"/>
      <c r="C61" s="67"/>
      <c r="D61" s="67"/>
      <c r="E61" s="67"/>
    </row>
    <row r="62" customFormat="false" ht="13.8" hidden="false" customHeight="false" outlineLevel="0" collapsed="false">
      <c r="A62" s="68"/>
      <c r="B62" s="68"/>
      <c r="C62" s="68"/>
      <c r="D62" s="68"/>
      <c r="E62" s="69"/>
    </row>
    <row r="63" customFormat="false" ht="15" hidden="false" customHeight="true" outlineLevel="0" collapsed="false">
      <c r="A63" s="56" t="s">
        <v>113</v>
      </c>
      <c r="B63" s="56"/>
      <c r="C63" s="56"/>
      <c r="D63" s="56"/>
      <c r="E63" s="56"/>
    </row>
    <row r="64" customFormat="false" ht="15" hidden="false" customHeight="true" outlineLevel="0" collapsed="false">
      <c r="A64" s="74" t="s">
        <v>114</v>
      </c>
      <c r="B64" s="75" t="s">
        <v>79</v>
      </c>
      <c r="C64" s="75"/>
      <c r="D64" s="75"/>
      <c r="E64" s="64" t="s">
        <v>80</v>
      </c>
    </row>
    <row r="65" customFormat="false" ht="28.5" hidden="false" customHeight="true" outlineLevel="0" collapsed="false">
      <c r="A65" s="51" t="s">
        <v>54</v>
      </c>
      <c r="B65" s="53" t="s">
        <v>115</v>
      </c>
      <c r="C65" s="53"/>
      <c r="D65" s="76" t="n">
        <f aca="false">2*21*3.8</f>
        <v>159.6</v>
      </c>
      <c r="E65" s="60" t="n">
        <f aca="false">IF(ROUND((D65)-(E31*0.06),2)&lt;0,0,ROUND((D65)-(E31*0.06),2))</f>
        <v>81.05</v>
      </c>
    </row>
    <row r="66" customFormat="false" ht="28.5" hidden="false" customHeight="true" outlineLevel="0" collapsed="false">
      <c r="A66" s="51" t="s">
        <v>56</v>
      </c>
      <c r="B66" s="53" t="s">
        <v>116</v>
      </c>
      <c r="C66" s="53"/>
      <c r="D66" s="76" t="n">
        <v>24.54</v>
      </c>
      <c r="E66" s="60" t="n">
        <f aca="false">21*D66*0.8</f>
        <v>412.272</v>
      </c>
    </row>
    <row r="67" customFormat="false" ht="15" hidden="false" customHeight="true" outlineLevel="0" collapsed="false">
      <c r="A67" s="51" t="s">
        <v>58</v>
      </c>
      <c r="B67" s="53" t="s">
        <v>117</v>
      </c>
      <c r="C67" s="53"/>
      <c r="D67" s="53"/>
      <c r="E67" s="60"/>
    </row>
    <row r="68" customFormat="false" ht="15" hidden="false" customHeight="true" outlineLevel="0" collapsed="false">
      <c r="A68" s="51" t="s">
        <v>61</v>
      </c>
      <c r="B68" s="53" t="s">
        <v>118</v>
      </c>
      <c r="C68" s="53"/>
      <c r="D68" s="53"/>
      <c r="E68" s="55" t="n">
        <v>3.53</v>
      </c>
    </row>
    <row r="69" customFormat="false" ht="15" hidden="false" customHeight="true" outlineLevel="0" collapsed="false">
      <c r="A69" s="51" t="s">
        <v>85</v>
      </c>
      <c r="B69" s="53" t="s">
        <v>90</v>
      </c>
      <c r="C69" s="53"/>
      <c r="D69" s="53"/>
      <c r="E69" s="60"/>
    </row>
    <row r="70" customFormat="false" ht="15" hidden="false" customHeight="true" outlineLevel="0" collapsed="false">
      <c r="A70" s="65" t="s">
        <v>119</v>
      </c>
      <c r="B70" s="65"/>
      <c r="C70" s="65"/>
      <c r="D70" s="65"/>
      <c r="E70" s="66" t="n">
        <f aca="false">SUM(E65:E69)</f>
        <v>496.852</v>
      </c>
    </row>
    <row r="71" customFormat="false" ht="13.8" hidden="false" customHeight="false" outlineLevel="0" collapsed="false">
      <c r="A71" s="47"/>
      <c r="B71" s="48"/>
      <c r="C71" s="77"/>
      <c r="D71" s="48"/>
      <c r="E71" s="49"/>
    </row>
    <row r="72" customFormat="false" ht="15" hidden="false" customHeight="true" outlineLevel="0" collapsed="false">
      <c r="A72" s="46" t="s">
        <v>120</v>
      </c>
      <c r="B72" s="46"/>
      <c r="C72" s="46"/>
      <c r="D72" s="46"/>
      <c r="E72" s="46"/>
    </row>
    <row r="73" customFormat="false" ht="13.8" hidden="false" customHeight="false" outlineLevel="0" collapsed="false">
      <c r="A73" s="47"/>
      <c r="B73" s="48"/>
      <c r="C73" s="77"/>
      <c r="D73" s="48"/>
      <c r="E73" s="49"/>
    </row>
    <row r="74" customFormat="false" ht="15" hidden="false" customHeight="true" outlineLevel="0" collapsed="false">
      <c r="A74" s="56" t="s">
        <v>121</v>
      </c>
      <c r="B74" s="56"/>
      <c r="C74" s="56"/>
      <c r="D74" s="56"/>
      <c r="E74" s="56"/>
    </row>
    <row r="75" customFormat="false" ht="15" hidden="false" customHeight="true" outlineLevel="0" collapsed="false">
      <c r="A75" s="56" t="n">
        <v>2</v>
      </c>
      <c r="B75" s="56" t="s">
        <v>79</v>
      </c>
      <c r="C75" s="56"/>
      <c r="D75" s="56"/>
      <c r="E75" s="63" t="s">
        <v>80</v>
      </c>
    </row>
    <row r="76" customFormat="false" ht="15" hidden="false" customHeight="true" outlineLevel="0" collapsed="false">
      <c r="A76" s="51" t="s">
        <v>95</v>
      </c>
      <c r="B76" s="53" t="s">
        <v>122</v>
      </c>
      <c r="C76" s="53"/>
      <c r="D76" s="53"/>
      <c r="E76" s="60" t="n">
        <f aca="false">E47</f>
        <v>267.5029833</v>
      </c>
    </row>
    <row r="77" customFormat="false" ht="15" hidden="false" customHeight="true" outlineLevel="0" collapsed="false">
      <c r="A77" s="51" t="s">
        <v>102</v>
      </c>
      <c r="B77" s="53" t="s">
        <v>123</v>
      </c>
      <c r="C77" s="53"/>
      <c r="D77" s="53"/>
      <c r="E77" s="60" t="n">
        <f aca="false">E60</f>
        <v>566.33375163736</v>
      </c>
    </row>
    <row r="78" customFormat="false" ht="15" hidden="false" customHeight="true" outlineLevel="0" collapsed="false">
      <c r="A78" s="51" t="s">
        <v>114</v>
      </c>
      <c r="B78" s="53" t="s">
        <v>124</v>
      </c>
      <c r="C78" s="53"/>
      <c r="D78" s="53"/>
      <c r="E78" s="60" t="n">
        <f aca="false">E70</f>
        <v>496.852</v>
      </c>
    </row>
    <row r="79" customFormat="false" ht="15" hidden="false" customHeight="true" outlineLevel="0" collapsed="false">
      <c r="A79" s="65" t="s">
        <v>125</v>
      </c>
      <c r="B79" s="65"/>
      <c r="C79" s="65"/>
      <c r="D79" s="65"/>
      <c r="E79" s="66" t="n">
        <f aca="false">SUM(E76:E78)</f>
        <v>1330.68873493736</v>
      </c>
    </row>
    <row r="80" customFormat="false" ht="13.8" hidden="false" customHeight="false" outlineLevel="0" collapsed="false">
      <c r="A80" s="47"/>
      <c r="B80" s="48"/>
      <c r="C80" s="77"/>
      <c r="D80" s="48"/>
      <c r="E80" s="49"/>
    </row>
    <row r="81" customFormat="false" ht="15" hidden="false" customHeight="true" outlineLevel="0" collapsed="false">
      <c r="A81" s="62" t="s">
        <v>126</v>
      </c>
      <c r="B81" s="62"/>
      <c r="C81" s="62"/>
      <c r="D81" s="62"/>
      <c r="E81" s="62"/>
    </row>
    <row r="82" customFormat="false" ht="13.8" hidden="false" customHeight="false" outlineLevel="0" collapsed="false">
      <c r="A82" s="78"/>
      <c r="B82" s="48"/>
      <c r="C82" s="77"/>
      <c r="D82" s="48"/>
      <c r="E82" s="49"/>
    </row>
    <row r="83" customFormat="false" ht="15" hidden="false" customHeight="true" outlineLevel="0" collapsed="false">
      <c r="A83" s="56" t="s">
        <v>127</v>
      </c>
      <c r="B83" s="56"/>
      <c r="C83" s="56"/>
      <c r="D83" s="56"/>
      <c r="E83" s="56"/>
    </row>
    <row r="84" customFormat="false" ht="15" hidden="false" customHeight="true" outlineLevel="0" collapsed="false">
      <c r="A84" s="56" t="n">
        <v>3</v>
      </c>
      <c r="B84" s="56" t="s">
        <v>79</v>
      </c>
      <c r="C84" s="56"/>
      <c r="D84" s="56" t="s">
        <v>128</v>
      </c>
      <c r="E84" s="63" t="s">
        <v>80</v>
      </c>
    </row>
    <row r="85" customFormat="false" ht="15" hidden="false" customHeight="true" outlineLevel="0" collapsed="false">
      <c r="A85" s="51" t="s">
        <v>54</v>
      </c>
      <c r="B85" s="53" t="s">
        <v>129</v>
      </c>
      <c r="C85" s="53"/>
      <c r="D85" s="70" t="n">
        <f aca="false">0.42%/3</f>
        <v>0.0014</v>
      </c>
      <c r="E85" s="60" t="n">
        <f aca="false">D85*(E38)</f>
        <v>1.83281</v>
      </c>
    </row>
    <row r="86" customFormat="false" ht="15" hidden="false" customHeight="true" outlineLevel="0" collapsed="false">
      <c r="A86" s="51" t="s">
        <v>56</v>
      </c>
      <c r="B86" s="53" t="s">
        <v>130</v>
      </c>
      <c r="C86" s="53"/>
      <c r="D86" s="70" t="n">
        <f aca="false">D85*0.08</f>
        <v>0.000112</v>
      </c>
      <c r="E86" s="60" t="n">
        <f aca="false">D86*(E38)</f>
        <v>0.1466248</v>
      </c>
    </row>
    <row r="87" customFormat="false" ht="28.5" hidden="false" customHeight="true" outlineLevel="0" collapsed="false">
      <c r="A87" s="51" t="s">
        <v>58</v>
      </c>
      <c r="B87" s="53" t="s">
        <v>131</v>
      </c>
      <c r="C87" s="53"/>
      <c r="D87" s="70" t="n">
        <v>0.0347</v>
      </c>
      <c r="E87" s="60" t="n">
        <f aca="false">D87*(E38)</f>
        <v>45.427505</v>
      </c>
    </row>
    <row r="88" customFormat="false" ht="15" hidden="false" customHeight="true" outlineLevel="0" collapsed="false">
      <c r="A88" s="51" t="s">
        <v>61</v>
      </c>
      <c r="B88" s="53" t="s">
        <v>132</v>
      </c>
      <c r="C88" s="53"/>
      <c r="D88" s="70" t="n">
        <f aca="false">7/30/12/3</f>
        <v>0.006481481481</v>
      </c>
      <c r="E88" s="60" t="n">
        <f aca="false">D88*(E38)</f>
        <v>8.485231481</v>
      </c>
    </row>
    <row r="89" customFormat="false" ht="28.5" hidden="false" customHeight="true" outlineLevel="0" collapsed="false">
      <c r="A89" s="51" t="s">
        <v>85</v>
      </c>
      <c r="B89" s="53" t="s">
        <v>133</v>
      </c>
      <c r="C89" s="53"/>
      <c r="D89" s="70" t="n">
        <f aca="false">D88*D60</f>
        <v>0.0023281481479752</v>
      </c>
      <c r="E89" s="60" t="n">
        <f aca="false">D89*(E38)</f>
        <v>3.04789514792173</v>
      </c>
    </row>
    <row r="90" customFormat="false" ht="15" hidden="false" customHeight="true" outlineLevel="0" collapsed="false">
      <c r="A90" s="51" t="s">
        <v>87</v>
      </c>
      <c r="B90" s="53" t="s">
        <v>134</v>
      </c>
      <c r="C90" s="53"/>
      <c r="D90" s="79" t="n">
        <f aca="false">0.062%/3</f>
        <v>0.0002066666667</v>
      </c>
      <c r="E90" s="60" t="n">
        <f aca="false">D90*E38</f>
        <v>0.2705576667</v>
      </c>
    </row>
    <row r="91" customFormat="false" ht="15" hidden="false" customHeight="true" outlineLevel="0" collapsed="false">
      <c r="A91" s="65" t="s">
        <v>135</v>
      </c>
      <c r="B91" s="65"/>
      <c r="C91" s="65"/>
      <c r="D91" s="65"/>
      <c r="E91" s="66" t="n">
        <f aca="false">SUM(E85:E90)</f>
        <v>59.2106240956217</v>
      </c>
    </row>
    <row r="92" customFormat="false" ht="15" hidden="false" customHeight="true" outlineLevel="0" collapsed="false">
      <c r="A92" s="67" t="s">
        <v>136</v>
      </c>
      <c r="B92" s="67"/>
      <c r="C92" s="67"/>
      <c r="D92" s="67"/>
      <c r="E92" s="67"/>
    </row>
    <row r="93" customFormat="false" ht="13.8" hidden="false" customHeight="false" outlineLevel="0" collapsed="false">
      <c r="A93" s="80"/>
      <c r="B93" s="48"/>
      <c r="C93" s="77"/>
      <c r="D93" s="48"/>
      <c r="E93" s="49"/>
    </row>
    <row r="94" customFormat="false" ht="15" hidden="false" customHeight="true" outlineLevel="0" collapsed="false">
      <c r="A94" s="62" t="s">
        <v>137</v>
      </c>
      <c r="B94" s="62"/>
      <c r="C94" s="62"/>
      <c r="D94" s="62"/>
      <c r="E94" s="62"/>
    </row>
    <row r="95" customFormat="false" ht="13.8" hidden="false" customHeight="false" outlineLevel="0" collapsed="false">
      <c r="A95" s="81"/>
      <c r="B95" s="48"/>
      <c r="C95" s="77"/>
      <c r="D95" s="48"/>
      <c r="E95" s="49"/>
    </row>
    <row r="96" customFormat="false" ht="15" hidden="false" customHeight="true" outlineLevel="0" collapsed="false">
      <c r="A96" s="56" t="s">
        <v>138</v>
      </c>
      <c r="B96" s="56"/>
      <c r="C96" s="56"/>
      <c r="D96" s="56"/>
      <c r="E96" s="56"/>
    </row>
    <row r="97" customFormat="false" ht="28.5" hidden="false" customHeight="true" outlineLevel="0" collapsed="false">
      <c r="A97" s="56" t="s">
        <v>139</v>
      </c>
      <c r="B97" s="73" t="s">
        <v>79</v>
      </c>
      <c r="C97" s="73"/>
      <c r="D97" s="56" t="s">
        <v>128</v>
      </c>
      <c r="E97" s="63" t="s">
        <v>140</v>
      </c>
    </row>
    <row r="98" customFormat="false" ht="28.5" hidden="false" customHeight="true" outlineLevel="0" collapsed="false">
      <c r="A98" s="51" t="s">
        <v>54</v>
      </c>
      <c r="B98" s="53" t="s">
        <v>141</v>
      </c>
      <c r="C98" s="53"/>
      <c r="D98" s="82" t="n">
        <v>0.008109589041</v>
      </c>
      <c r="E98" s="60" t="n">
        <f aca="false">D98*$E$38</f>
        <v>10.6166684930252</v>
      </c>
    </row>
    <row r="99" customFormat="false" ht="28.5" hidden="false" customHeight="true" outlineLevel="0" collapsed="false">
      <c r="A99" s="51" t="s">
        <v>56</v>
      </c>
      <c r="B99" s="53" t="s">
        <v>142</v>
      </c>
      <c r="C99" s="53"/>
      <c r="D99" s="82" t="n">
        <v>0.0006164383562</v>
      </c>
      <c r="E99" s="60" t="n">
        <f aca="false">D99*$E$38</f>
        <v>0.80701027401923</v>
      </c>
    </row>
    <row r="100" customFormat="false" ht="28.5" hidden="false" customHeight="true" outlineLevel="0" collapsed="false">
      <c r="A100" s="51" t="s">
        <v>58</v>
      </c>
      <c r="B100" s="53" t="s">
        <v>143</v>
      </c>
      <c r="C100" s="53"/>
      <c r="D100" s="82" t="n">
        <v>0.0003205479452</v>
      </c>
      <c r="E100" s="60" t="n">
        <f aca="false">D100*$E$38</f>
        <v>0.41964534245858</v>
      </c>
    </row>
    <row r="101" customFormat="false" ht="15" hidden="false" customHeight="true" outlineLevel="0" collapsed="false">
      <c r="A101" s="51" t="s">
        <v>61</v>
      </c>
      <c r="B101" s="83" t="s">
        <v>144</v>
      </c>
      <c r="C101" s="83"/>
      <c r="D101" s="82" t="n">
        <v>0.0009715068493</v>
      </c>
      <c r="E101" s="60" t="n">
        <f aca="false">D101*$E$38</f>
        <v>1.2718481917611</v>
      </c>
    </row>
    <row r="102" customFormat="false" ht="15" hidden="false" customHeight="true" outlineLevel="0" collapsed="false">
      <c r="A102" s="51" t="s">
        <v>85</v>
      </c>
      <c r="B102" s="83" t="s">
        <v>145</v>
      </c>
      <c r="C102" s="83"/>
      <c r="D102" s="82" t="n">
        <v>0.01632876712</v>
      </c>
      <c r="E102" s="60" t="n">
        <f aca="false">D102*$E$38</f>
        <v>21.376805475148</v>
      </c>
    </row>
    <row r="103" customFormat="false" ht="15" hidden="false" customHeight="true" outlineLevel="0" collapsed="false">
      <c r="A103" s="65" t="s">
        <v>146</v>
      </c>
      <c r="B103" s="65"/>
      <c r="C103" s="65"/>
      <c r="D103" s="65"/>
      <c r="E103" s="66" t="n">
        <f aca="false">SUM(E98:E102)</f>
        <v>34.49197778</v>
      </c>
    </row>
    <row r="104" customFormat="false" ht="13.8" hidden="false" customHeight="false" outlineLevel="0" collapsed="false">
      <c r="A104" s="81"/>
      <c r="B104" s="48"/>
      <c r="C104" s="77"/>
      <c r="D104" s="48"/>
      <c r="E104" s="49"/>
    </row>
    <row r="105" customFormat="false" ht="15" hidden="false" customHeight="true" outlineLevel="0" collapsed="false">
      <c r="A105" s="56" t="s">
        <v>147</v>
      </c>
      <c r="B105" s="56"/>
      <c r="C105" s="56"/>
      <c r="D105" s="56"/>
      <c r="E105" s="56"/>
    </row>
    <row r="106" customFormat="false" ht="28.5" hidden="false" customHeight="true" outlineLevel="0" collapsed="false">
      <c r="A106" s="84" t="n">
        <v>44231</v>
      </c>
      <c r="B106" s="73" t="s">
        <v>79</v>
      </c>
      <c r="C106" s="73"/>
      <c r="D106" s="73"/>
      <c r="E106" s="63" t="s">
        <v>140</v>
      </c>
    </row>
    <row r="107" customFormat="false" ht="15" hidden="false" customHeight="true" outlineLevel="0" collapsed="false">
      <c r="A107" s="51" t="s">
        <v>54</v>
      </c>
      <c r="B107" s="53" t="s">
        <v>148</v>
      </c>
      <c r="C107" s="53"/>
      <c r="D107" s="53"/>
      <c r="E107" s="60"/>
    </row>
    <row r="108" customFormat="false" ht="15" hidden="false" customHeight="true" outlineLevel="0" collapsed="false">
      <c r="A108" s="65" t="s">
        <v>146</v>
      </c>
      <c r="B108" s="65"/>
      <c r="C108" s="65"/>
      <c r="D108" s="65"/>
      <c r="E108" s="66" t="n">
        <f aca="false">E107</f>
        <v>0</v>
      </c>
    </row>
    <row r="109" customFormat="false" ht="13.8" hidden="false" customHeight="false" outlineLevel="0" collapsed="false">
      <c r="A109" s="78"/>
      <c r="B109" s="78"/>
      <c r="C109" s="78"/>
      <c r="D109" s="78"/>
      <c r="E109" s="78"/>
    </row>
    <row r="110" customFormat="false" ht="15" hidden="false" customHeight="true" outlineLevel="0" collapsed="false">
      <c r="A110" s="62" t="s">
        <v>149</v>
      </c>
      <c r="B110" s="62"/>
      <c r="C110" s="62"/>
      <c r="D110" s="62"/>
      <c r="E110" s="62"/>
    </row>
    <row r="111" customFormat="false" ht="13.8" hidden="false" customHeight="false" outlineLevel="0" collapsed="false">
      <c r="A111" s="85"/>
      <c r="B111" s="85"/>
      <c r="C111" s="85"/>
      <c r="D111" s="85"/>
      <c r="E111" s="85"/>
    </row>
    <row r="112" customFormat="false" ht="15" hidden="false" customHeight="true" outlineLevel="0" collapsed="false">
      <c r="A112" s="56" t="s">
        <v>150</v>
      </c>
      <c r="B112" s="73" t="s">
        <v>79</v>
      </c>
      <c r="C112" s="73"/>
      <c r="D112" s="73"/>
      <c r="E112" s="63" t="s">
        <v>80</v>
      </c>
    </row>
    <row r="113" customFormat="false" ht="15" hidden="false" customHeight="true" outlineLevel="0" collapsed="false">
      <c r="A113" s="51" t="s">
        <v>54</v>
      </c>
      <c r="B113" s="53" t="s">
        <v>151</v>
      </c>
      <c r="C113" s="53"/>
      <c r="D113" s="53"/>
      <c r="E113" s="60" t="n">
        <v>36.13</v>
      </c>
    </row>
    <row r="114" customFormat="false" ht="15" hidden="false" customHeight="true" outlineLevel="0" collapsed="false">
      <c r="A114" s="51" t="s">
        <v>56</v>
      </c>
      <c r="B114" s="53" t="s">
        <v>152</v>
      </c>
      <c r="C114" s="53"/>
      <c r="D114" s="53"/>
      <c r="E114" s="60" t="n">
        <f aca="false">'EPIs - Limpeza'!F12/C18</f>
        <v>19.5708333333333</v>
      </c>
    </row>
    <row r="115" customFormat="false" ht="15" hidden="false" customHeight="true" outlineLevel="0" collapsed="false">
      <c r="A115" s="51" t="s">
        <v>58</v>
      </c>
      <c r="B115" s="53" t="s">
        <v>153</v>
      </c>
      <c r="C115" s="53"/>
      <c r="D115" s="53"/>
      <c r="E115" s="60" t="n">
        <f aca="false">'Materiais - Limpeza'!F53/C18</f>
        <v>2860.83</v>
      </c>
    </row>
    <row r="116" customFormat="false" ht="15" hidden="false" customHeight="true" outlineLevel="0" collapsed="false">
      <c r="A116" s="51" t="s">
        <v>61</v>
      </c>
      <c r="B116" s="53" t="s">
        <v>154</v>
      </c>
      <c r="C116" s="53"/>
      <c r="D116" s="53"/>
      <c r="E116" s="60"/>
    </row>
    <row r="117" customFormat="false" ht="15" hidden="false" customHeight="true" outlineLevel="0" collapsed="false">
      <c r="A117" s="51" t="s">
        <v>85</v>
      </c>
      <c r="B117" s="53" t="s">
        <v>90</v>
      </c>
      <c r="C117" s="53"/>
      <c r="D117" s="53"/>
      <c r="E117" s="60"/>
    </row>
    <row r="118" customFormat="false" ht="15" hidden="false" customHeight="true" outlineLevel="0" collapsed="false">
      <c r="A118" s="71" t="s">
        <v>155</v>
      </c>
      <c r="B118" s="71"/>
      <c r="C118" s="71"/>
      <c r="D118" s="71"/>
      <c r="E118" s="66" t="n">
        <f aca="false">SUM(E113:E117)</f>
        <v>2916.53083333333</v>
      </c>
    </row>
    <row r="119" customFormat="false" ht="13.8" hidden="false" customHeight="false" outlineLevel="0" collapsed="false">
      <c r="A119" s="86"/>
      <c r="B119" s="86"/>
      <c r="C119" s="86"/>
      <c r="D119" s="86"/>
      <c r="E119" s="86"/>
    </row>
    <row r="120" customFormat="false" ht="13.8" hidden="false" customHeight="false" outlineLevel="0" collapsed="false">
      <c r="A120" s="47"/>
      <c r="B120" s="47"/>
      <c r="C120" s="48"/>
      <c r="D120" s="48"/>
      <c r="E120" s="49"/>
    </row>
    <row r="121" customFormat="false" ht="13.8" hidden="false" customHeight="false" outlineLevel="0" collapsed="false">
      <c r="A121" s="87" t="s">
        <v>156</v>
      </c>
      <c r="B121" s="87"/>
      <c r="C121" s="87"/>
      <c r="D121" s="87"/>
      <c r="E121" s="87"/>
    </row>
    <row r="122" customFormat="false" ht="13.8" hidden="false" customHeight="false" outlineLevel="0" collapsed="false">
      <c r="A122" s="47"/>
      <c r="B122" s="47"/>
      <c r="C122" s="48"/>
      <c r="D122" s="48"/>
      <c r="E122" s="49"/>
    </row>
    <row r="123" customFormat="false" ht="15" hidden="false" customHeight="true" outlineLevel="0" collapsed="false">
      <c r="A123" s="56" t="n">
        <v>5</v>
      </c>
      <c r="B123" s="56" t="s">
        <v>157</v>
      </c>
      <c r="C123" s="56"/>
      <c r="D123" s="56"/>
      <c r="E123" s="63" t="s">
        <v>80</v>
      </c>
    </row>
    <row r="124" customFormat="false" ht="15" hidden="false" customHeight="true" outlineLevel="0" collapsed="false">
      <c r="A124" s="51" t="s">
        <v>54</v>
      </c>
      <c r="B124" s="53" t="s">
        <v>158</v>
      </c>
      <c r="C124" s="53"/>
      <c r="D124" s="53"/>
      <c r="E124" s="60" t="n">
        <f aca="false">E38</f>
        <v>1309.15</v>
      </c>
    </row>
    <row r="125" customFormat="false" ht="15" hidden="false" customHeight="true" outlineLevel="0" collapsed="false">
      <c r="A125" s="51" t="s">
        <v>56</v>
      </c>
      <c r="B125" s="53" t="s">
        <v>159</v>
      </c>
      <c r="C125" s="53"/>
      <c r="D125" s="53"/>
      <c r="E125" s="60" t="n">
        <f aca="false">E79</f>
        <v>1330.68873493736</v>
      </c>
    </row>
    <row r="126" customFormat="false" ht="15" hidden="false" customHeight="true" outlineLevel="0" collapsed="false">
      <c r="A126" s="51" t="s">
        <v>58</v>
      </c>
      <c r="B126" s="53" t="s">
        <v>160</v>
      </c>
      <c r="C126" s="53"/>
      <c r="D126" s="53"/>
      <c r="E126" s="60" t="n">
        <f aca="false">E91</f>
        <v>59.2106240956217</v>
      </c>
    </row>
    <row r="127" customFormat="false" ht="15" hidden="false" customHeight="true" outlineLevel="0" collapsed="false">
      <c r="A127" s="51" t="s">
        <v>61</v>
      </c>
      <c r="B127" s="53" t="s">
        <v>161</v>
      </c>
      <c r="C127" s="53"/>
      <c r="D127" s="53"/>
      <c r="E127" s="60" t="n">
        <f aca="false">E103+E108</f>
        <v>34.49197778</v>
      </c>
    </row>
    <row r="128" customFormat="false" ht="15" hidden="false" customHeight="true" outlineLevel="0" collapsed="false">
      <c r="A128" s="51" t="s">
        <v>85</v>
      </c>
      <c r="B128" s="53" t="s">
        <v>162</v>
      </c>
      <c r="C128" s="53"/>
      <c r="D128" s="53"/>
      <c r="E128" s="60" t="n">
        <f aca="false">E118</f>
        <v>2916.53083333333</v>
      </c>
    </row>
    <row r="129" customFormat="false" ht="15" hidden="false" customHeight="true" outlineLevel="0" collapsed="false">
      <c r="A129" s="65" t="s">
        <v>157</v>
      </c>
      <c r="B129" s="65"/>
      <c r="C129" s="65"/>
      <c r="D129" s="65"/>
      <c r="E129" s="66" t="n">
        <f aca="false">SUM(E124:E128)</f>
        <v>5650.07217014632</v>
      </c>
    </row>
    <row r="130" customFormat="false" ht="13.8" hidden="false" customHeight="false" outlineLevel="0" collapsed="false">
      <c r="A130" s="47"/>
      <c r="B130" s="47"/>
      <c r="C130" s="48"/>
      <c r="D130" s="48"/>
      <c r="E130" s="49"/>
    </row>
    <row r="131" customFormat="false" ht="15" hidden="false" customHeight="true" outlineLevel="0" collapsed="false">
      <c r="A131" s="62" t="s">
        <v>163</v>
      </c>
      <c r="B131" s="62"/>
      <c r="C131" s="62"/>
      <c r="D131" s="62"/>
      <c r="E131" s="62"/>
    </row>
    <row r="132" customFormat="false" ht="13.8" hidden="false" customHeight="false" outlineLevel="0" collapsed="false">
      <c r="A132" s="47"/>
      <c r="B132" s="47"/>
      <c r="C132" s="48"/>
      <c r="D132" s="48"/>
      <c r="E132" s="49"/>
    </row>
    <row r="133" customFormat="false" ht="15" hidden="false" customHeight="true" outlineLevel="0" collapsed="false">
      <c r="A133" s="56" t="s">
        <v>164</v>
      </c>
      <c r="B133" s="56"/>
      <c r="C133" s="56"/>
      <c r="D133" s="56"/>
      <c r="E133" s="56"/>
    </row>
    <row r="134" customFormat="false" ht="15" hidden="false" customHeight="true" outlineLevel="0" collapsed="false">
      <c r="A134" s="51" t="s">
        <v>54</v>
      </c>
      <c r="B134" s="53" t="s">
        <v>165</v>
      </c>
      <c r="C134" s="53"/>
      <c r="D134" s="88" t="n">
        <v>0.0235</v>
      </c>
      <c r="E134" s="60" t="n">
        <f aca="false">E129*D134</f>
        <v>132.776695998438</v>
      </c>
    </row>
    <row r="135" customFormat="false" ht="15" hidden="false" customHeight="true" outlineLevel="0" collapsed="false">
      <c r="A135" s="51" t="s">
        <v>56</v>
      </c>
      <c r="B135" s="53" t="s">
        <v>166</v>
      </c>
      <c r="C135" s="53"/>
      <c r="D135" s="88" t="n">
        <v>0.0201</v>
      </c>
      <c r="E135" s="60" t="n">
        <f aca="false">(E129+E134)*D135</f>
        <v>116.23526220951</v>
      </c>
    </row>
    <row r="136" customFormat="false" ht="15" hidden="false" customHeight="false" outlineLevel="0" collapsed="false">
      <c r="A136" s="89" t="s">
        <v>58</v>
      </c>
      <c r="B136" s="90" t="s">
        <v>167</v>
      </c>
      <c r="C136" s="90"/>
      <c r="D136" s="91" t="n">
        <f aca="false">SUM(D138:D140)</f>
        <v>0.1225</v>
      </c>
      <c r="E136" s="60" t="n">
        <f aca="false">E138+E139+E140</f>
        <v>823.518866921251</v>
      </c>
    </row>
    <row r="137" customFormat="false" ht="15" hidden="false" customHeight="false" outlineLevel="0" collapsed="false">
      <c r="A137" s="89" t="s">
        <v>168</v>
      </c>
      <c r="B137" s="92" t="s">
        <v>169</v>
      </c>
      <c r="C137" s="93"/>
      <c r="D137" s="94" t="n">
        <f aca="false">1-D136</f>
        <v>0.8775</v>
      </c>
      <c r="E137" s="95" t="n">
        <f aca="false">(E129+E134+E135)/D137</f>
        <v>6722.60299527551</v>
      </c>
    </row>
    <row r="138" customFormat="false" ht="15" hidden="false" customHeight="false" outlineLevel="0" collapsed="false">
      <c r="A138" s="96" t="s">
        <v>170</v>
      </c>
      <c r="B138" s="90" t="s">
        <v>22</v>
      </c>
      <c r="C138" s="90"/>
      <c r="D138" s="70" t="n">
        <f aca="false">PROPOSTA!E11</f>
        <v>0.0165</v>
      </c>
      <c r="E138" s="95" t="n">
        <f aca="false">D138*$E$137</f>
        <v>110.922949422046</v>
      </c>
    </row>
    <row r="139" customFormat="false" ht="15" hidden="false" customHeight="false" outlineLevel="0" collapsed="false">
      <c r="A139" s="96" t="s">
        <v>171</v>
      </c>
      <c r="B139" s="90" t="s">
        <v>23</v>
      </c>
      <c r="C139" s="90"/>
      <c r="D139" s="70" t="n">
        <f aca="false">PROPOSTA!G11</f>
        <v>0.076</v>
      </c>
      <c r="E139" s="95" t="n">
        <f aca="false">D139*$E$137</f>
        <v>510.917827640939</v>
      </c>
    </row>
    <row r="140" customFormat="false" ht="15" hidden="false" customHeight="false" outlineLevel="0" collapsed="false">
      <c r="A140" s="89" t="s">
        <v>172</v>
      </c>
      <c r="B140" s="90" t="s">
        <v>173</v>
      </c>
      <c r="C140" s="90"/>
      <c r="D140" s="88" t="n">
        <v>0.03</v>
      </c>
      <c r="E140" s="95" t="n">
        <f aca="false">D140*$E$137</f>
        <v>201.678089858265</v>
      </c>
    </row>
    <row r="141" customFormat="false" ht="15" hidden="false" customHeight="true" outlineLevel="0" collapsed="false">
      <c r="A141" s="71" t="s">
        <v>174</v>
      </c>
      <c r="B141" s="71"/>
      <c r="C141" s="71"/>
      <c r="D141" s="71"/>
      <c r="E141" s="66" t="n">
        <f aca="false">SUM(E134:E136)</f>
        <v>1072.5308251292</v>
      </c>
    </row>
    <row r="142" customFormat="false" ht="13.8" hidden="false" customHeight="false" outlineLevel="0" collapsed="false">
      <c r="A142" s="47"/>
      <c r="B142" s="47"/>
      <c r="C142" s="48"/>
      <c r="D142" s="48"/>
      <c r="E142" s="49"/>
    </row>
    <row r="143" customFormat="false" ht="15" hidden="false" customHeight="true" outlineLevel="0" collapsed="false">
      <c r="A143" s="50" t="s">
        <v>175</v>
      </c>
      <c r="B143" s="50"/>
      <c r="C143" s="50"/>
      <c r="D143" s="50"/>
      <c r="E143" s="50"/>
    </row>
    <row r="144" customFormat="false" ht="13.8" hidden="false" customHeight="false" outlineLevel="0" collapsed="false">
      <c r="A144" s="47"/>
      <c r="B144" s="47"/>
      <c r="C144" s="48"/>
      <c r="D144" s="48"/>
      <c r="E144" s="49"/>
    </row>
    <row r="145" customFormat="false" ht="15" hidden="false" customHeight="true" outlineLevel="0" collapsed="false">
      <c r="A145" s="56" t="s">
        <v>176</v>
      </c>
      <c r="B145" s="56"/>
      <c r="C145" s="56"/>
      <c r="D145" s="56"/>
      <c r="E145" s="56"/>
    </row>
    <row r="146" customFormat="false" ht="15" hidden="false" customHeight="true" outlineLevel="0" collapsed="false">
      <c r="A146" s="74"/>
      <c r="B146" s="75" t="s">
        <v>177</v>
      </c>
      <c r="C146" s="75"/>
      <c r="D146" s="75"/>
      <c r="E146" s="64" t="s">
        <v>80</v>
      </c>
    </row>
    <row r="147" customFormat="false" ht="15" hidden="false" customHeight="true" outlineLevel="0" collapsed="false">
      <c r="A147" s="51" t="s">
        <v>178</v>
      </c>
      <c r="B147" s="53" t="s">
        <v>179</v>
      </c>
      <c r="C147" s="53"/>
      <c r="D147" s="53"/>
      <c r="E147" s="60" t="n">
        <f aca="false">E124</f>
        <v>1309.15</v>
      </c>
    </row>
    <row r="148" customFormat="false" ht="15" hidden="false" customHeight="true" outlineLevel="0" collapsed="false">
      <c r="A148" s="51" t="s">
        <v>180</v>
      </c>
      <c r="B148" s="53" t="s">
        <v>181</v>
      </c>
      <c r="C148" s="53"/>
      <c r="D148" s="53"/>
      <c r="E148" s="60" t="n">
        <f aca="false">E125</f>
        <v>1330.68873493736</v>
      </c>
    </row>
    <row r="149" customFormat="false" ht="15" hidden="false" customHeight="true" outlineLevel="0" collapsed="false">
      <c r="A149" s="51" t="s">
        <v>182</v>
      </c>
      <c r="B149" s="53" t="s">
        <v>183</v>
      </c>
      <c r="C149" s="53"/>
      <c r="D149" s="53"/>
      <c r="E149" s="60" t="n">
        <f aca="false">E126</f>
        <v>59.2106240956217</v>
      </c>
    </row>
    <row r="150" customFormat="false" ht="15" hidden="false" customHeight="true" outlineLevel="0" collapsed="false">
      <c r="A150" s="51" t="s">
        <v>184</v>
      </c>
      <c r="B150" s="53" t="s">
        <v>185</v>
      </c>
      <c r="C150" s="53"/>
      <c r="D150" s="53"/>
      <c r="E150" s="60" t="n">
        <f aca="false">E127</f>
        <v>34.49197778</v>
      </c>
    </row>
    <row r="151" customFormat="false" ht="15" hidden="false" customHeight="true" outlineLevel="0" collapsed="false">
      <c r="A151" s="51" t="s">
        <v>186</v>
      </c>
      <c r="B151" s="53" t="s">
        <v>187</v>
      </c>
      <c r="C151" s="53"/>
      <c r="D151" s="53"/>
      <c r="E151" s="60" t="n">
        <f aca="false">E128</f>
        <v>2916.53083333333</v>
      </c>
    </row>
    <row r="152" customFormat="false" ht="15" hidden="false" customHeight="true" outlineLevel="0" collapsed="false">
      <c r="A152" s="51" t="s">
        <v>188</v>
      </c>
      <c r="B152" s="53" t="s">
        <v>189</v>
      </c>
      <c r="C152" s="53"/>
      <c r="D152" s="53"/>
      <c r="E152" s="60" t="n">
        <f aca="false">E141</f>
        <v>1072.5308251292</v>
      </c>
    </row>
    <row r="153" customFormat="false" ht="15" hidden="false" customHeight="true" outlineLevel="0" collapsed="false">
      <c r="A153" s="71" t="s">
        <v>190</v>
      </c>
      <c r="B153" s="71"/>
      <c r="C153" s="71"/>
      <c r="D153" s="71"/>
      <c r="E153" s="66" t="n">
        <f aca="false">ROUND(SUM(E147:E152),2)</f>
        <v>6722.6</v>
      </c>
    </row>
    <row r="154" customFormat="false" ht="13.8" hidden="false" customHeight="false" outlineLevel="0" collapsed="false">
      <c r="A154" s="68"/>
      <c r="B154" s="68"/>
      <c r="C154" s="68"/>
      <c r="D154" s="68"/>
      <c r="E154" s="69"/>
    </row>
    <row r="155" customFormat="false" ht="15" hidden="false" customHeight="true" outlineLevel="0" collapsed="false">
      <c r="A155" s="71" t="s">
        <v>191</v>
      </c>
      <c r="B155" s="71"/>
      <c r="C155" s="71"/>
      <c r="D155" s="71"/>
      <c r="E155" s="66" t="n">
        <f aca="false">E153*C18</f>
        <v>242013.6</v>
      </c>
    </row>
    <row r="156" customFormat="false" ht="15" hidden="false" customHeight="true" outlineLevel="0" collapsed="false">
      <c r="A156" s="71" t="s">
        <v>192</v>
      </c>
      <c r="B156" s="71"/>
      <c r="C156" s="71"/>
      <c r="D156" s="71"/>
      <c r="E156" s="66" t="n">
        <f aca="false">E155/36</f>
        <v>6722.6</v>
      </c>
    </row>
  </sheetData>
  <mergeCells count="128">
    <mergeCell ref="A1:E1"/>
    <mergeCell ref="A3:E3"/>
    <mergeCell ref="B5:E5"/>
    <mergeCell ref="B6:E6"/>
    <mergeCell ref="A8:E8"/>
    <mergeCell ref="B10:D10"/>
    <mergeCell ref="B11:D11"/>
    <mergeCell ref="B12:D12"/>
    <mergeCell ref="B13:D13"/>
    <mergeCell ref="A15:E15"/>
    <mergeCell ref="D17:E17"/>
    <mergeCell ref="D18:E18"/>
    <mergeCell ref="C19:D19"/>
    <mergeCell ref="A20:E20"/>
    <mergeCell ref="B21:D21"/>
    <mergeCell ref="B22:D22"/>
    <mergeCell ref="B23:D23"/>
    <mergeCell ref="A25:E25"/>
    <mergeCell ref="A27:E27"/>
    <mergeCell ref="A29:E29"/>
    <mergeCell ref="B30:D30"/>
    <mergeCell ref="B31:D31"/>
    <mergeCell ref="B32:D32"/>
    <mergeCell ref="B33:D33"/>
    <mergeCell ref="B34:D34"/>
    <mergeCell ref="B35:D35"/>
    <mergeCell ref="B36:D36"/>
    <mergeCell ref="B37:D37"/>
    <mergeCell ref="A38:D38"/>
    <mergeCell ref="A39:E39"/>
    <mergeCell ref="A41:E41"/>
    <mergeCell ref="A43:E43"/>
    <mergeCell ref="B44:C44"/>
    <mergeCell ref="B45:C45"/>
    <mergeCell ref="B46:C46"/>
    <mergeCell ref="A47:C47"/>
    <mergeCell ref="A48:E48"/>
    <mergeCell ref="A50:E50"/>
    <mergeCell ref="B51:C51"/>
    <mergeCell ref="A52:A58"/>
    <mergeCell ref="B52:C52"/>
    <mergeCell ref="B53:C53"/>
    <mergeCell ref="B54:C54"/>
    <mergeCell ref="B55:C55"/>
    <mergeCell ref="B56:C56"/>
    <mergeCell ref="B57:C57"/>
    <mergeCell ref="B58:C58"/>
    <mergeCell ref="B59:C59"/>
    <mergeCell ref="A60:C60"/>
    <mergeCell ref="A61:E61"/>
    <mergeCell ref="A63:E63"/>
    <mergeCell ref="B64:D64"/>
    <mergeCell ref="B65:C65"/>
    <mergeCell ref="B66:C66"/>
    <mergeCell ref="B67:D67"/>
    <mergeCell ref="B68:D68"/>
    <mergeCell ref="B69:D69"/>
    <mergeCell ref="A70:D70"/>
    <mergeCell ref="A72:E72"/>
    <mergeCell ref="A74:E74"/>
    <mergeCell ref="B75:D75"/>
    <mergeCell ref="B76:D76"/>
    <mergeCell ref="B77:D77"/>
    <mergeCell ref="B78:D78"/>
    <mergeCell ref="A79:D79"/>
    <mergeCell ref="A81:E81"/>
    <mergeCell ref="A83:E83"/>
    <mergeCell ref="B84:C84"/>
    <mergeCell ref="B85:C85"/>
    <mergeCell ref="B86:C86"/>
    <mergeCell ref="B87:C87"/>
    <mergeCell ref="B88:C88"/>
    <mergeCell ref="B89:C89"/>
    <mergeCell ref="B90:C90"/>
    <mergeCell ref="A91:D91"/>
    <mergeCell ref="A92:E92"/>
    <mergeCell ref="A94:E94"/>
    <mergeCell ref="A96:E96"/>
    <mergeCell ref="B97:C97"/>
    <mergeCell ref="B98:C98"/>
    <mergeCell ref="B99:C99"/>
    <mergeCell ref="B100:C100"/>
    <mergeCell ref="B101:C101"/>
    <mergeCell ref="B102:C102"/>
    <mergeCell ref="A103:D103"/>
    <mergeCell ref="A105:E105"/>
    <mergeCell ref="B106:D106"/>
    <mergeCell ref="B107:D107"/>
    <mergeCell ref="A108:D108"/>
    <mergeCell ref="A110:E110"/>
    <mergeCell ref="A111:E111"/>
    <mergeCell ref="B112:D112"/>
    <mergeCell ref="B113:D113"/>
    <mergeCell ref="B114:D114"/>
    <mergeCell ref="B115:D115"/>
    <mergeCell ref="B116:D116"/>
    <mergeCell ref="B117:D117"/>
    <mergeCell ref="A118:D118"/>
    <mergeCell ref="A119:E119"/>
    <mergeCell ref="A121:E121"/>
    <mergeCell ref="B123:D123"/>
    <mergeCell ref="B124:D124"/>
    <mergeCell ref="B125:D125"/>
    <mergeCell ref="B126:D126"/>
    <mergeCell ref="B127:D127"/>
    <mergeCell ref="B128:D128"/>
    <mergeCell ref="A129:D129"/>
    <mergeCell ref="A131:E131"/>
    <mergeCell ref="A133:E133"/>
    <mergeCell ref="B134:C134"/>
    <mergeCell ref="B135:C135"/>
    <mergeCell ref="B136:C136"/>
    <mergeCell ref="B138:C138"/>
    <mergeCell ref="B139:C139"/>
    <mergeCell ref="B140:C140"/>
    <mergeCell ref="A141:D141"/>
    <mergeCell ref="A143:E143"/>
    <mergeCell ref="A145:E145"/>
    <mergeCell ref="B146:D146"/>
    <mergeCell ref="B147:D147"/>
    <mergeCell ref="B148:D148"/>
    <mergeCell ref="B149:D149"/>
    <mergeCell ref="B150:D150"/>
    <mergeCell ref="B151:D151"/>
    <mergeCell ref="B152:D152"/>
    <mergeCell ref="A153:D153"/>
    <mergeCell ref="A155:D155"/>
    <mergeCell ref="A156:D156"/>
  </mergeCells>
  <printOptions headings="false" gridLines="false" gridLinesSet="true" horizontalCentered="tru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5" man="true" max="65535" min="0"/>
  </colBreaks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6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3" ySplit="2" topLeftCell="D39" activePane="bottomRight" state="frozen"/>
      <selection pane="topLeft" activeCell="A1" activeCellId="0" sqref="A1"/>
      <selection pane="topRight" activeCell="D1" activeCellId="0" sqref="D1"/>
      <selection pane="bottomLeft" activeCell="A39" activeCellId="0" sqref="A39"/>
      <selection pane="bottomRight" activeCell="J62" activeCellId="0" sqref="J62"/>
    </sheetView>
  </sheetViews>
  <sheetFormatPr defaultRowHeight="13.8" zeroHeight="false" outlineLevelRow="0" outlineLevelCol="0"/>
  <cols>
    <col collapsed="false" customWidth="true" hidden="false" outlineLevel="0" max="1" min="1" style="124" width="5.57"/>
    <col collapsed="false" customWidth="true" hidden="false" outlineLevel="0" max="2" min="2" style="124" width="34.86"/>
    <col collapsed="false" customWidth="true" hidden="false" outlineLevel="0" max="3" min="3" style="124" width="11.57"/>
    <col collapsed="false" customWidth="true" hidden="false" outlineLevel="0" max="4" min="4" style="124" width="9.29"/>
    <col collapsed="false" customWidth="true" hidden="false" outlineLevel="0" max="5" min="5" style="124" width="13.23"/>
    <col collapsed="false" customWidth="true" hidden="false" outlineLevel="0" max="6" min="6" style="124" width="13.78"/>
    <col collapsed="false" customWidth="true" hidden="false" outlineLevel="0" max="7" min="7" style="124" width="11.29"/>
    <col collapsed="false" customWidth="true" hidden="false" outlineLevel="0" max="10" min="8" style="124" width="9.29"/>
    <col collapsed="false" customWidth="true" hidden="false" outlineLevel="0" max="11" min="11" style="124" width="9.7"/>
    <col collapsed="false" customWidth="true" hidden="false" outlineLevel="0" max="16" min="12" style="124" width="9.29"/>
    <col collapsed="false" customWidth="true" hidden="false" outlineLevel="0" max="1025" min="17" style="124" width="14.43"/>
  </cols>
  <sheetData>
    <row r="1" customFormat="false" ht="15" hidden="false" customHeight="true" outlineLevel="0" collapsed="false">
      <c r="A1" s="125"/>
      <c r="B1" s="126"/>
      <c r="C1" s="126"/>
      <c r="D1" s="127" t="s">
        <v>243</v>
      </c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8"/>
    </row>
    <row r="2" customFormat="false" ht="28.5" hidden="false" customHeight="false" outlineLevel="0" collapsed="false">
      <c r="A2" s="129" t="s">
        <v>217</v>
      </c>
      <c r="B2" s="129" t="s">
        <v>153</v>
      </c>
      <c r="C2" s="129" t="s">
        <v>244</v>
      </c>
      <c r="D2" s="129" t="s">
        <v>245</v>
      </c>
      <c r="E2" s="129" t="s">
        <v>246</v>
      </c>
      <c r="F2" s="129" t="s">
        <v>247</v>
      </c>
      <c r="G2" s="129" t="s">
        <v>248</v>
      </c>
      <c r="H2" s="129" t="s">
        <v>249</v>
      </c>
      <c r="I2" s="129" t="s">
        <v>250</v>
      </c>
      <c r="J2" s="129" t="s">
        <v>251</v>
      </c>
      <c r="K2" s="129" t="s">
        <v>224</v>
      </c>
      <c r="L2" s="129" t="s">
        <v>252</v>
      </c>
      <c r="M2" s="130" t="s">
        <v>253</v>
      </c>
      <c r="N2" s="129" t="s">
        <v>254</v>
      </c>
      <c r="O2" s="129" t="s">
        <v>255</v>
      </c>
      <c r="P2" s="129" t="s">
        <v>256</v>
      </c>
      <c r="Q2" s="131" t="s">
        <v>222</v>
      </c>
    </row>
    <row r="3" customFormat="false" ht="15" hidden="false" customHeight="false" outlineLevel="0" collapsed="false">
      <c r="A3" s="132" t="n">
        <v>1</v>
      </c>
      <c r="B3" s="133" t="s">
        <v>257</v>
      </c>
      <c r="C3" s="132" t="s">
        <v>258</v>
      </c>
      <c r="D3" s="117" t="n">
        <v>10</v>
      </c>
      <c r="E3" s="117" t="n">
        <v>10</v>
      </c>
      <c r="F3" s="117" t="n">
        <v>12</v>
      </c>
      <c r="G3" s="117" t="n">
        <v>5</v>
      </c>
      <c r="H3" s="117" t="n">
        <v>48</v>
      </c>
      <c r="I3" s="117" t="n">
        <v>50</v>
      </c>
      <c r="J3" s="117" t="n">
        <v>15</v>
      </c>
      <c r="K3" s="117" t="n">
        <v>30</v>
      </c>
      <c r="L3" s="117" t="n">
        <v>15</v>
      </c>
      <c r="M3" s="134" t="n">
        <v>15</v>
      </c>
      <c r="N3" s="117" t="n">
        <v>15</v>
      </c>
      <c r="O3" s="117" t="n">
        <v>10</v>
      </c>
      <c r="P3" s="117" t="n">
        <v>5</v>
      </c>
      <c r="Q3" s="118" t="n">
        <v>7</v>
      </c>
    </row>
    <row r="4" customFormat="false" ht="15" hidden="false" customHeight="false" outlineLevel="0" collapsed="false">
      <c r="A4" s="132" t="n">
        <v>2</v>
      </c>
      <c r="B4" s="133" t="s">
        <v>259</v>
      </c>
      <c r="C4" s="132" t="s">
        <v>219</v>
      </c>
      <c r="D4" s="117" t="n">
        <v>2</v>
      </c>
      <c r="E4" s="117" t="n">
        <v>3</v>
      </c>
      <c r="F4" s="117" t="n">
        <v>6</v>
      </c>
      <c r="G4" s="117" t="n">
        <v>3</v>
      </c>
      <c r="H4" s="117" t="n">
        <v>3</v>
      </c>
      <c r="I4" s="117" t="n">
        <v>1</v>
      </c>
      <c r="J4" s="117" t="n">
        <v>1</v>
      </c>
      <c r="K4" s="117" t="n">
        <v>9</v>
      </c>
      <c r="L4" s="117" t="n">
        <v>4</v>
      </c>
      <c r="M4" s="134" t="n">
        <v>5</v>
      </c>
      <c r="N4" s="117" t="n">
        <v>2</v>
      </c>
      <c r="O4" s="117" t="n">
        <v>1</v>
      </c>
      <c r="P4" s="117" t="n">
        <v>1</v>
      </c>
      <c r="Q4" s="118" t="n">
        <v>7.69</v>
      </c>
    </row>
    <row r="5" customFormat="false" ht="15" hidden="false" customHeight="false" outlineLevel="0" collapsed="false">
      <c r="A5" s="132" t="n">
        <v>3</v>
      </c>
      <c r="B5" s="133" t="s">
        <v>260</v>
      </c>
      <c r="C5" s="132" t="s">
        <v>219</v>
      </c>
      <c r="D5" s="117" t="n">
        <v>2</v>
      </c>
      <c r="E5" s="117" t="n">
        <v>2</v>
      </c>
      <c r="F5" s="117" t="n">
        <v>3</v>
      </c>
      <c r="G5" s="117" t="n">
        <v>3</v>
      </c>
      <c r="H5" s="117" t="n">
        <v>3</v>
      </c>
      <c r="I5" s="117" t="n">
        <v>5</v>
      </c>
      <c r="J5" s="117" t="n">
        <v>2</v>
      </c>
      <c r="K5" s="117" t="n">
        <v>9</v>
      </c>
      <c r="L5" s="117" t="n">
        <v>4</v>
      </c>
      <c r="M5" s="134" t="n">
        <v>5</v>
      </c>
      <c r="N5" s="117" t="n">
        <v>2</v>
      </c>
      <c r="O5" s="117" t="n">
        <v>2</v>
      </c>
      <c r="P5" s="117" t="n">
        <v>1</v>
      </c>
      <c r="Q5" s="118" t="n">
        <v>5.75</v>
      </c>
    </row>
    <row r="6" customFormat="false" ht="15" hidden="false" customHeight="false" outlineLevel="0" collapsed="false">
      <c r="A6" s="132" t="n">
        <v>4</v>
      </c>
      <c r="B6" s="133" t="s">
        <v>261</v>
      </c>
      <c r="C6" s="132" t="s">
        <v>258</v>
      </c>
      <c r="D6" s="117" t="n">
        <v>2</v>
      </c>
      <c r="E6" s="117" t="n">
        <v>20</v>
      </c>
      <c r="F6" s="117" t="n">
        <v>24</v>
      </c>
      <c r="G6" s="117" t="n">
        <v>4</v>
      </c>
      <c r="H6" s="117" t="n">
        <v>10</v>
      </c>
      <c r="I6" s="117" t="n">
        <v>1</v>
      </c>
      <c r="J6" s="117" t="n">
        <v>1</v>
      </c>
      <c r="K6" s="117" t="n">
        <v>10</v>
      </c>
      <c r="L6" s="117" t="n">
        <v>10</v>
      </c>
      <c r="M6" s="134" t="n">
        <v>25</v>
      </c>
      <c r="N6" s="117" t="n">
        <v>25</v>
      </c>
      <c r="O6" s="117" t="n">
        <v>2</v>
      </c>
      <c r="P6" s="117" t="n">
        <v>1</v>
      </c>
      <c r="Q6" s="118" t="n">
        <v>2.9</v>
      </c>
    </row>
    <row r="7" customFormat="false" ht="15" hidden="false" customHeight="false" outlineLevel="0" collapsed="false">
      <c r="A7" s="132" t="n">
        <v>5</v>
      </c>
      <c r="B7" s="133" t="s">
        <v>262</v>
      </c>
      <c r="C7" s="132" t="s">
        <v>258</v>
      </c>
      <c r="D7" s="117" t="n">
        <v>20</v>
      </c>
      <c r="E7" s="117" t="n">
        <v>20</v>
      </c>
      <c r="F7" s="117" t="n">
        <v>120</v>
      </c>
      <c r="G7" s="117" t="n">
        <v>30</v>
      </c>
      <c r="H7" s="117" t="n">
        <v>10</v>
      </c>
      <c r="I7" s="117" t="n">
        <v>50</v>
      </c>
      <c r="J7" s="117" t="n">
        <v>15</v>
      </c>
      <c r="K7" s="117" t="n">
        <v>30</v>
      </c>
      <c r="L7" s="117" t="n">
        <v>15</v>
      </c>
      <c r="M7" s="134" t="n">
        <v>25</v>
      </c>
      <c r="N7" s="117" t="n">
        <v>25</v>
      </c>
      <c r="O7" s="117" t="n">
        <v>15</v>
      </c>
      <c r="P7" s="117" t="n">
        <v>15</v>
      </c>
      <c r="Q7" s="118" t="n">
        <v>1.8</v>
      </c>
    </row>
    <row r="8" customFormat="false" ht="15" hidden="false" customHeight="false" outlineLevel="0" collapsed="false">
      <c r="A8" s="132" t="n">
        <v>6</v>
      </c>
      <c r="B8" s="133" t="s">
        <v>263</v>
      </c>
      <c r="C8" s="132" t="s">
        <v>258</v>
      </c>
      <c r="D8" s="117" t="n">
        <v>0</v>
      </c>
      <c r="E8" s="117" t="n">
        <v>5</v>
      </c>
      <c r="F8" s="117" t="n">
        <v>0</v>
      </c>
      <c r="G8" s="117" t="n">
        <v>0</v>
      </c>
      <c r="H8" s="117" t="n">
        <v>10</v>
      </c>
      <c r="I8" s="117" t="n">
        <v>10</v>
      </c>
      <c r="J8" s="117" t="n">
        <v>1</v>
      </c>
      <c r="K8" s="117" t="n">
        <v>0</v>
      </c>
      <c r="L8" s="117" t="n">
        <v>0</v>
      </c>
      <c r="M8" s="134" t="n">
        <v>2</v>
      </c>
      <c r="N8" s="117" t="n">
        <v>1</v>
      </c>
      <c r="O8" s="117" t="n">
        <v>0</v>
      </c>
      <c r="P8" s="117" t="n">
        <v>0</v>
      </c>
      <c r="Q8" s="118" t="n">
        <v>6</v>
      </c>
    </row>
    <row r="9" customFormat="false" ht="15" hidden="false" customHeight="false" outlineLevel="0" collapsed="false">
      <c r="A9" s="132" t="n">
        <v>7</v>
      </c>
      <c r="B9" s="133" t="s">
        <v>264</v>
      </c>
      <c r="C9" s="132" t="s">
        <v>258</v>
      </c>
      <c r="D9" s="117" t="n">
        <v>10</v>
      </c>
      <c r="E9" s="117" t="n">
        <v>20</v>
      </c>
      <c r="F9" s="117" t="n">
        <v>3</v>
      </c>
      <c r="G9" s="117" t="n">
        <v>1</v>
      </c>
      <c r="H9" s="117" t="n">
        <v>30</v>
      </c>
      <c r="I9" s="117" t="n">
        <v>40</v>
      </c>
      <c r="J9" s="117" t="n">
        <v>12</v>
      </c>
      <c r="K9" s="117" t="n">
        <v>20</v>
      </c>
      <c r="L9" s="117" t="n">
        <v>10</v>
      </c>
      <c r="M9" s="134" t="n">
        <v>15</v>
      </c>
      <c r="N9" s="117" t="n">
        <v>15</v>
      </c>
      <c r="O9" s="117" t="n">
        <v>20</v>
      </c>
      <c r="P9" s="117" t="n">
        <v>10</v>
      </c>
      <c r="Q9" s="118" t="n">
        <v>6.25</v>
      </c>
    </row>
    <row r="10" customFormat="false" ht="28.5" hidden="false" customHeight="false" outlineLevel="0" collapsed="false">
      <c r="A10" s="132" t="n">
        <v>8</v>
      </c>
      <c r="B10" s="133" t="s">
        <v>265</v>
      </c>
      <c r="C10" s="132" t="s">
        <v>266</v>
      </c>
      <c r="D10" s="117" t="n">
        <v>8</v>
      </c>
      <c r="E10" s="117" t="n">
        <v>8</v>
      </c>
      <c r="F10" s="117" t="n">
        <v>60</v>
      </c>
      <c r="G10" s="117" t="n">
        <v>10</v>
      </c>
      <c r="H10" s="117" t="n">
        <v>15</v>
      </c>
      <c r="I10" s="117" t="n">
        <v>15</v>
      </c>
      <c r="J10" s="117" t="n">
        <v>5</v>
      </c>
      <c r="K10" s="117" t="n">
        <v>15</v>
      </c>
      <c r="L10" s="117" t="n">
        <v>10</v>
      </c>
      <c r="M10" s="134" t="n">
        <v>10</v>
      </c>
      <c r="N10" s="117" t="n">
        <v>10</v>
      </c>
      <c r="O10" s="117" t="n">
        <v>5</v>
      </c>
      <c r="P10" s="117" t="n">
        <v>3</v>
      </c>
      <c r="Q10" s="118" t="n">
        <v>1.32</v>
      </c>
    </row>
    <row r="11" customFormat="false" ht="15" hidden="false" customHeight="false" outlineLevel="0" collapsed="false">
      <c r="A11" s="132" t="n">
        <v>9</v>
      </c>
      <c r="B11" s="133" t="s">
        <v>267</v>
      </c>
      <c r="C11" s="132" t="s">
        <v>219</v>
      </c>
      <c r="D11" s="117" t="n">
        <v>0</v>
      </c>
      <c r="E11" s="117" t="n">
        <v>4</v>
      </c>
      <c r="F11" s="117" t="n">
        <v>0</v>
      </c>
      <c r="G11" s="117" t="n">
        <v>0</v>
      </c>
      <c r="H11" s="117" t="n">
        <v>5</v>
      </c>
      <c r="I11" s="117" t="n">
        <v>0</v>
      </c>
      <c r="J11" s="117" t="n">
        <v>0</v>
      </c>
      <c r="K11" s="117" t="n">
        <v>0</v>
      </c>
      <c r="L11" s="117" t="n">
        <v>0</v>
      </c>
      <c r="M11" s="134" t="n">
        <v>0</v>
      </c>
      <c r="N11" s="117" t="n">
        <v>0</v>
      </c>
      <c r="O11" s="117" t="n">
        <v>0</v>
      </c>
      <c r="P11" s="117" t="n">
        <v>0</v>
      </c>
      <c r="Q11" s="118" t="n">
        <v>22</v>
      </c>
    </row>
    <row r="12" customFormat="false" ht="15" hidden="false" customHeight="false" outlineLevel="0" collapsed="false">
      <c r="A12" s="132" t="n">
        <v>10</v>
      </c>
      <c r="B12" s="133" t="s">
        <v>268</v>
      </c>
      <c r="C12" s="132" t="s">
        <v>219</v>
      </c>
      <c r="D12" s="117" t="n">
        <v>2</v>
      </c>
      <c r="E12" s="117" t="n">
        <v>6</v>
      </c>
      <c r="F12" s="117" t="n">
        <v>6</v>
      </c>
      <c r="G12" s="117" t="n">
        <v>2</v>
      </c>
      <c r="H12" s="117" t="n">
        <v>5</v>
      </c>
      <c r="I12" s="117" t="n">
        <v>1</v>
      </c>
      <c r="J12" s="117" t="n">
        <v>1</v>
      </c>
      <c r="K12" s="117" t="n">
        <v>9</v>
      </c>
      <c r="L12" s="117" t="n">
        <v>4</v>
      </c>
      <c r="M12" s="134" t="n">
        <v>5</v>
      </c>
      <c r="N12" s="117" t="n">
        <v>2</v>
      </c>
      <c r="O12" s="117" t="n">
        <v>2</v>
      </c>
      <c r="P12" s="117" t="n">
        <v>1</v>
      </c>
      <c r="Q12" s="118" t="n">
        <v>33.75</v>
      </c>
    </row>
    <row r="13" customFormat="false" ht="15" hidden="false" customHeight="false" outlineLevel="0" collapsed="false">
      <c r="A13" s="132" t="n">
        <v>11</v>
      </c>
      <c r="B13" s="133" t="s">
        <v>269</v>
      </c>
      <c r="C13" s="132" t="s">
        <v>219</v>
      </c>
      <c r="D13" s="117" t="n">
        <v>10</v>
      </c>
      <c r="E13" s="117" t="n">
        <v>12</v>
      </c>
      <c r="F13" s="117" t="n">
        <v>60</v>
      </c>
      <c r="G13" s="117" t="n">
        <v>10</v>
      </c>
      <c r="H13" s="117" t="n">
        <v>30</v>
      </c>
      <c r="I13" s="117" t="n">
        <v>25</v>
      </c>
      <c r="J13" s="117" t="n">
        <v>8</v>
      </c>
      <c r="K13" s="117" t="n">
        <v>20</v>
      </c>
      <c r="L13" s="117" t="n">
        <v>12</v>
      </c>
      <c r="M13" s="134" t="n">
        <v>15</v>
      </c>
      <c r="N13" s="117" t="n">
        <v>6</v>
      </c>
      <c r="O13" s="117" t="n">
        <v>7</v>
      </c>
      <c r="P13" s="117" t="n">
        <v>4</v>
      </c>
      <c r="Q13" s="118" t="n">
        <v>0.58</v>
      </c>
    </row>
    <row r="14" customFormat="false" ht="15" hidden="false" customHeight="false" outlineLevel="0" collapsed="false">
      <c r="A14" s="132" t="n">
        <v>12</v>
      </c>
      <c r="B14" s="133" t="s">
        <v>270</v>
      </c>
      <c r="C14" s="132" t="s">
        <v>219</v>
      </c>
      <c r="D14" s="117" t="n">
        <v>10</v>
      </c>
      <c r="E14" s="117" t="n">
        <v>10</v>
      </c>
      <c r="F14" s="117" t="n">
        <v>20</v>
      </c>
      <c r="G14" s="117" t="n">
        <v>4</v>
      </c>
      <c r="H14" s="117" t="n">
        <v>20</v>
      </c>
      <c r="I14" s="117" t="n">
        <v>15</v>
      </c>
      <c r="J14" s="117" t="n">
        <v>5</v>
      </c>
      <c r="K14" s="117" t="n">
        <v>20</v>
      </c>
      <c r="L14" s="117" t="n">
        <v>12</v>
      </c>
      <c r="M14" s="134" t="n">
        <v>15</v>
      </c>
      <c r="N14" s="117" t="n">
        <v>8</v>
      </c>
      <c r="O14" s="117" t="n">
        <v>6</v>
      </c>
      <c r="P14" s="117" t="n">
        <v>3</v>
      </c>
      <c r="Q14" s="118" t="n">
        <v>1.47</v>
      </c>
    </row>
    <row r="15" customFormat="false" ht="15" hidden="false" customHeight="false" outlineLevel="0" collapsed="false">
      <c r="A15" s="132" t="n">
        <v>13</v>
      </c>
      <c r="B15" s="133" t="s">
        <v>271</v>
      </c>
      <c r="C15" s="132" t="s">
        <v>219</v>
      </c>
      <c r="D15" s="117" t="n">
        <v>1</v>
      </c>
      <c r="E15" s="117" t="n">
        <v>1</v>
      </c>
      <c r="F15" s="117" t="n">
        <v>6</v>
      </c>
      <c r="G15" s="117" t="n">
        <v>2</v>
      </c>
      <c r="H15" s="117" t="n">
        <v>1</v>
      </c>
      <c r="I15" s="117" t="n">
        <v>1</v>
      </c>
      <c r="J15" s="117" t="n">
        <v>1</v>
      </c>
      <c r="K15" s="117" t="n">
        <v>5</v>
      </c>
      <c r="L15" s="117" t="n">
        <v>2</v>
      </c>
      <c r="M15" s="134" t="n">
        <v>2</v>
      </c>
      <c r="N15" s="117" t="n">
        <v>2</v>
      </c>
      <c r="O15" s="117" t="n">
        <v>1</v>
      </c>
      <c r="P15" s="117" t="n">
        <v>1</v>
      </c>
      <c r="Q15" s="118" t="n">
        <v>59.31</v>
      </c>
    </row>
    <row r="16" customFormat="false" ht="15" hidden="false" customHeight="false" outlineLevel="0" collapsed="false">
      <c r="A16" s="132" t="n">
        <v>14</v>
      </c>
      <c r="B16" s="133" t="s">
        <v>272</v>
      </c>
      <c r="C16" s="132" t="s">
        <v>273</v>
      </c>
      <c r="D16" s="117" t="n">
        <v>1</v>
      </c>
      <c r="E16" s="117" t="n">
        <v>1</v>
      </c>
      <c r="F16" s="117" t="n">
        <v>12</v>
      </c>
      <c r="G16" s="117" t="n">
        <v>1</v>
      </c>
      <c r="H16" s="117" t="n">
        <v>1</v>
      </c>
      <c r="I16" s="117" t="n">
        <v>1</v>
      </c>
      <c r="J16" s="117" t="n">
        <v>1</v>
      </c>
      <c r="K16" s="117" t="n">
        <v>1</v>
      </c>
      <c r="L16" s="117" t="n">
        <v>1</v>
      </c>
      <c r="M16" s="134" t="n">
        <v>2</v>
      </c>
      <c r="N16" s="117" t="n">
        <v>2</v>
      </c>
      <c r="O16" s="117" t="n">
        <v>1</v>
      </c>
      <c r="P16" s="117" t="n">
        <v>1</v>
      </c>
      <c r="Q16" s="118" t="n">
        <v>1.35</v>
      </c>
    </row>
    <row r="17" customFormat="false" ht="28.5" hidden="false" customHeight="false" outlineLevel="0" collapsed="false">
      <c r="A17" s="132" t="n">
        <v>15</v>
      </c>
      <c r="B17" s="133" t="s">
        <v>274</v>
      </c>
      <c r="C17" s="132" t="s">
        <v>275</v>
      </c>
      <c r="D17" s="117" t="n">
        <v>10</v>
      </c>
      <c r="E17" s="117" t="n">
        <v>5</v>
      </c>
      <c r="F17" s="117" t="n">
        <v>10</v>
      </c>
      <c r="G17" s="117" t="n">
        <v>4</v>
      </c>
      <c r="H17" s="117" t="n">
        <v>6</v>
      </c>
      <c r="I17" s="117" t="n">
        <v>5</v>
      </c>
      <c r="J17" s="117" t="n">
        <v>2</v>
      </c>
      <c r="K17" s="117" t="n">
        <v>10</v>
      </c>
      <c r="L17" s="117" t="n">
        <v>10</v>
      </c>
      <c r="M17" s="134" t="n">
        <v>10</v>
      </c>
      <c r="N17" s="117" t="n">
        <v>10</v>
      </c>
      <c r="O17" s="117" t="n">
        <v>8</v>
      </c>
      <c r="P17" s="117" t="n">
        <v>4</v>
      </c>
      <c r="Q17" s="118" t="n">
        <v>2.59</v>
      </c>
    </row>
    <row r="18" customFormat="false" ht="15" hidden="false" customHeight="false" outlineLevel="0" collapsed="false">
      <c r="A18" s="132" t="n">
        <v>16</v>
      </c>
      <c r="B18" s="133" t="s">
        <v>276</v>
      </c>
      <c r="C18" s="132" t="s">
        <v>258</v>
      </c>
      <c r="D18" s="117" t="n">
        <v>20</v>
      </c>
      <c r="E18" s="117" t="n">
        <v>20</v>
      </c>
      <c r="F18" s="117" t="n">
        <v>36</v>
      </c>
      <c r="G18" s="117" t="n">
        <v>8</v>
      </c>
      <c r="H18" s="117" t="n">
        <v>10</v>
      </c>
      <c r="I18" s="117" t="n">
        <v>30</v>
      </c>
      <c r="J18" s="117" t="n">
        <v>10</v>
      </c>
      <c r="K18" s="117" t="n">
        <v>30</v>
      </c>
      <c r="L18" s="117" t="n">
        <v>15</v>
      </c>
      <c r="M18" s="134" t="n">
        <v>15</v>
      </c>
      <c r="N18" s="117" t="n">
        <v>10</v>
      </c>
      <c r="O18" s="117" t="n">
        <v>10</v>
      </c>
      <c r="P18" s="117" t="n">
        <v>5</v>
      </c>
      <c r="Q18" s="118" t="n">
        <v>1.9</v>
      </c>
    </row>
    <row r="19" customFormat="false" ht="15" hidden="false" customHeight="false" outlineLevel="0" collapsed="false">
      <c r="A19" s="132" t="n">
        <v>17</v>
      </c>
      <c r="B19" s="133" t="s">
        <v>277</v>
      </c>
      <c r="C19" s="132" t="s">
        <v>219</v>
      </c>
      <c r="D19" s="117" t="n">
        <v>5</v>
      </c>
      <c r="E19" s="117" t="n">
        <v>8</v>
      </c>
      <c r="F19" s="117" t="n">
        <v>10</v>
      </c>
      <c r="G19" s="117" t="n">
        <v>2</v>
      </c>
      <c r="H19" s="117" t="n">
        <v>10</v>
      </c>
      <c r="I19" s="117" t="n">
        <v>0</v>
      </c>
      <c r="J19" s="117" t="n">
        <v>0</v>
      </c>
      <c r="K19" s="117" t="n">
        <v>5</v>
      </c>
      <c r="L19" s="117" t="n">
        <v>5</v>
      </c>
      <c r="M19" s="134" t="n">
        <v>15</v>
      </c>
      <c r="N19" s="117" t="n">
        <v>15</v>
      </c>
      <c r="O19" s="117" t="n">
        <v>7</v>
      </c>
      <c r="P19" s="117" t="n">
        <v>4</v>
      </c>
      <c r="Q19" s="118" t="n">
        <v>2.35</v>
      </c>
    </row>
    <row r="20" customFormat="false" ht="15" hidden="false" customHeight="false" outlineLevel="0" collapsed="false">
      <c r="A20" s="132" t="n">
        <v>18</v>
      </c>
      <c r="B20" s="133" t="s">
        <v>278</v>
      </c>
      <c r="C20" s="132" t="s">
        <v>279</v>
      </c>
      <c r="D20" s="117" t="n">
        <v>6</v>
      </c>
      <c r="E20" s="117" t="n">
        <v>15</v>
      </c>
      <c r="F20" s="117" t="n">
        <v>50</v>
      </c>
      <c r="G20" s="117" t="n">
        <v>10</v>
      </c>
      <c r="H20" s="117" t="n">
        <v>30</v>
      </c>
      <c r="I20" s="117" t="n">
        <v>5</v>
      </c>
      <c r="J20" s="117" t="n">
        <v>2</v>
      </c>
      <c r="K20" s="117" t="n">
        <v>30</v>
      </c>
      <c r="L20" s="117" t="n">
        <v>12</v>
      </c>
      <c r="M20" s="134" t="n">
        <v>15</v>
      </c>
      <c r="N20" s="117" t="n">
        <v>15</v>
      </c>
      <c r="O20" s="117" t="n">
        <v>4</v>
      </c>
      <c r="P20" s="117" t="n">
        <v>2</v>
      </c>
      <c r="Q20" s="118" t="n">
        <v>6.45</v>
      </c>
    </row>
    <row r="21" customFormat="false" ht="15" hidden="false" customHeight="false" outlineLevel="0" collapsed="false">
      <c r="A21" s="132" t="n">
        <v>19</v>
      </c>
      <c r="B21" s="133" t="s">
        <v>280</v>
      </c>
      <c r="C21" s="132" t="s">
        <v>219</v>
      </c>
      <c r="D21" s="117" t="n">
        <v>2</v>
      </c>
      <c r="E21" s="117" t="n">
        <v>3</v>
      </c>
      <c r="F21" s="117" t="n">
        <v>10</v>
      </c>
      <c r="G21" s="117" t="n">
        <v>2</v>
      </c>
      <c r="H21" s="117" t="n">
        <v>2</v>
      </c>
      <c r="I21" s="117" t="n">
        <v>1</v>
      </c>
      <c r="J21" s="117" t="n">
        <v>1</v>
      </c>
      <c r="K21" s="117" t="n">
        <v>9</v>
      </c>
      <c r="L21" s="117" t="n">
        <v>4</v>
      </c>
      <c r="M21" s="134" t="n">
        <v>5</v>
      </c>
      <c r="N21" s="117" t="n">
        <v>2</v>
      </c>
      <c r="O21" s="117" t="n">
        <v>1</v>
      </c>
      <c r="P21" s="117" t="n">
        <v>1</v>
      </c>
      <c r="Q21" s="118" t="n">
        <v>6.14</v>
      </c>
    </row>
    <row r="22" customFormat="false" ht="15" hidden="false" customHeight="false" outlineLevel="0" collapsed="false">
      <c r="A22" s="132" t="n">
        <v>20</v>
      </c>
      <c r="B22" s="133" t="s">
        <v>281</v>
      </c>
      <c r="C22" s="132" t="s">
        <v>219</v>
      </c>
      <c r="D22" s="117" t="n">
        <v>30</v>
      </c>
      <c r="E22" s="117" t="n">
        <v>30</v>
      </c>
      <c r="F22" s="117" t="n">
        <v>20</v>
      </c>
      <c r="G22" s="117" t="n">
        <v>4</v>
      </c>
      <c r="H22" s="117" t="n">
        <v>30</v>
      </c>
      <c r="I22" s="117" t="n">
        <v>15</v>
      </c>
      <c r="J22" s="117" t="n">
        <v>5</v>
      </c>
      <c r="K22" s="117" t="n">
        <v>30</v>
      </c>
      <c r="L22" s="117" t="n">
        <v>12</v>
      </c>
      <c r="M22" s="134" t="n">
        <v>10</v>
      </c>
      <c r="N22" s="117" t="n">
        <v>10</v>
      </c>
      <c r="O22" s="117" t="n">
        <v>15</v>
      </c>
      <c r="P22" s="117" t="n">
        <v>5</v>
      </c>
      <c r="Q22" s="118" t="n">
        <v>4.3</v>
      </c>
    </row>
    <row r="23" customFormat="false" ht="28.5" hidden="false" customHeight="false" outlineLevel="0" collapsed="false">
      <c r="A23" s="132" t="n">
        <v>21</v>
      </c>
      <c r="B23" s="133" t="s">
        <v>282</v>
      </c>
      <c r="C23" s="132" t="s">
        <v>283</v>
      </c>
      <c r="D23" s="117" t="n">
        <v>20</v>
      </c>
      <c r="E23" s="117" t="n">
        <v>10</v>
      </c>
      <c r="F23" s="117" t="n">
        <v>15</v>
      </c>
      <c r="G23" s="117" t="n">
        <v>5</v>
      </c>
      <c r="H23" s="117" t="n">
        <v>10</v>
      </c>
      <c r="I23" s="117" t="n">
        <v>80</v>
      </c>
      <c r="J23" s="117" t="n">
        <v>25</v>
      </c>
      <c r="K23" s="117" t="n">
        <v>0</v>
      </c>
      <c r="L23" s="117" t="n">
        <v>0</v>
      </c>
      <c r="M23" s="134" t="n">
        <v>15</v>
      </c>
      <c r="N23" s="117" t="n">
        <v>4</v>
      </c>
      <c r="O23" s="117" t="n">
        <v>20</v>
      </c>
      <c r="P23" s="117" t="n">
        <v>7</v>
      </c>
      <c r="Q23" s="118" t="n">
        <v>34.6</v>
      </c>
    </row>
    <row r="24" customFormat="false" ht="28.5" hidden="false" customHeight="false" outlineLevel="0" collapsed="false">
      <c r="A24" s="132" t="n">
        <v>22</v>
      </c>
      <c r="B24" s="133" t="s">
        <v>284</v>
      </c>
      <c r="C24" s="132" t="s">
        <v>285</v>
      </c>
      <c r="D24" s="117" t="n">
        <v>20</v>
      </c>
      <c r="E24" s="117" t="n">
        <v>10</v>
      </c>
      <c r="F24" s="117" t="n">
        <v>192</v>
      </c>
      <c r="G24" s="117" t="n">
        <v>50</v>
      </c>
      <c r="H24" s="117" t="n">
        <v>20</v>
      </c>
      <c r="I24" s="117" t="n">
        <v>2</v>
      </c>
      <c r="J24" s="117" t="n">
        <v>1</v>
      </c>
      <c r="K24" s="117" t="n">
        <v>20</v>
      </c>
      <c r="L24" s="117" t="n">
        <v>10</v>
      </c>
      <c r="M24" s="134" t="n">
        <v>2</v>
      </c>
      <c r="N24" s="117" t="n">
        <v>2</v>
      </c>
      <c r="O24" s="117" t="n">
        <v>4</v>
      </c>
      <c r="P24" s="117" t="n">
        <v>1</v>
      </c>
      <c r="Q24" s="118" t="n">
        <v>20</v>
      </c>
    </row>
    <row r="25" customFormat="false" ht="28.5" hidden="false" customHeight="false" outlineLevel="0" collapsed="false">
      <c r="A25" s="132" t="n">
        <v>23</v>
      </c>
      <c r="B25" s="133" t="s">
        <v>286</v>
      </c>
      <c r="C25" s="132" t="s">
        <v>287</v>
      </c>
      <c r="D25" s="117" t="n">
        <v>10</v>
      </c>
      <c r="E25" s="117" t="n">
        <v>50</v>
      </c>
      <c r="F25" s="117" t="n">
        <v>60</v>
      </c>
      <c r="G25" s="117" t="n">
        <v>15</v>
      </c>
      <c r="H25" s="117" t="n">
        <v>10</v>
      </c>
      <c r="I25" s="117" t="n">
        <v>25</v>
      </c>
      <c r="J25" s="117" t="n">
        <v>8</v>
      </c>
      <c r="K25" s="117" t="n">
        <v>50</v>
      </c>
      <c r="L25" s="117" t="n">
        <v>20</v>
      </c>
      <c r="M25" s="134" t="n">
        <v>50</v>
      </c>
      <c r="N25" s="117" t="n">
        <v>15</v>
      </c>
      <c r="O25" s="117" t="n">
        <v>20</v>
      </c>
      <c r="P25" s="117" t="n">
        <v>7</v>
      </c>
      <c r="Q25" s="118" t="n">
        <v>8.92</v>
      </c>
    </row>
    <row r="26" customFormat="false" ht="15" hidden="false" customHeight="false" outlineLevel="0" collapsed="false">
      <c r="A26" s="132" t="n">
        <v>24</v>
      </c>
      <c r="B26" s="133" t="s">
        <v>288</v>
      </c>
      <c r="C26" s="132" t="s">
        <v>219</v>
      </c>
      <c r="D26" s="117" t="n">
        <v>20</v>
      </c>
      <c r="E26" s="117" t="n">
        <v>20</v>
      </c>
      <c r="F26" s="117" t="n">
        <v>100</v>
      </c>
      <c r="G26" s="117" t="n">
        <v>20</v>
      </c>
      <c r="H26" s="117" t="n">
        <v>10</v>
      </c>
      <c r="I26" s="117" t="n">
        <v>50</v>
      </c>
      <c r="J26" s="117" t="n">
        <v>15</v>
      </c>
      <c r="K26" s="117" t="n">
        <v>0</v>
      </c>
      <c r="L26" s="117" t="n">
        <v>0</v>
      </c>
      <c r="M26" s="134" t="n">
        <v>25</v>
      </c>
      <c r="N26" s="117" t="n">
        <v>12</v>
      </c>
      <c r="O26" s="117" t="n">
        <v>20</v>
      </c>
      <c r="P26" s="117" t="n">
        <v>8</v>
      </c>
      <c r="Q26" s="118" t="n">
        <v>0.88</v>
      </c>
    </row>
    <row r="27" customFormat="false" ht="15" hidden="false" customHeight="false" outlineLevel="0" collapsed="false">
      <c r="A27" s="132" t="n">
        <v>25</v>
      </c>
      <c r="B27" s="133" t="s">
        <v>289</v>
      </c>
      <c r="C27" s="132" t="s">
        <v>219</v>
      </c>
      <c r="D27" s="117" t="n">
        <v>3</v>
      </c>
      <c r="E27" s="117" t="n">
        <v>4</v>
      </c>
      <c r="F27" s="117" t="n">
        <v>12</v>
      </c>
      <c r="G27" s="117" t="n">
        <v>3</v>
      </c>
      <c r="H27" s="117" t="n">
        <v>6</v>
      </c>
      <c r="I27" s="117" t="n">
        <v>1</v>
      </c>
      <c r="J27" s="117" t="n">
        <v>1</v>
      </c>
      <c r="K27" s="117" t="n">
        <v>10</v>
      </c>
      <c r="L27" s="117" t="n">
        <v>4</v>
      </c>
      <c r="M27" s="134" t="n">
        <v>2</v>
      </c>
      <c r="N27" s="117" t="n">
        <v>1</v>
      </c>
      <c r="O27" s="117" t="n">
        <v>2</v>
      </c>
      <c r="P27" s="117" t="n">
        <v>1</v>
      </c>
      <c r="Q27" s="118" t="n">
        <v>15.9</v>
      </c>
    </row>
    <row r="28" customFormat="false" ht="28.5" hidden="false" customHeight="false" outlineLevel="0" collapsed="false">
      <c r="A28" s="132" t="n">
        <v>26</v>
      </c>
      <c r="B28" s="133" t="s">
        <v>290</v>
      </c>
      <c r="C28" s="132" t="s">
        <v>291</v>
      </c>
      <c r="D28" s="117" t="n">
        <v>10</v>
      </c>
      <c r="E28" s="117" t="n">
        <v>10</v>
      </c>
      <c r="F28" s="117" t="n">
        <v>10</v>
      </c>
      <c r="G28" s="117" t="n">
        <v>4</v>
      </c>
      <c r="H28" s="117" t="n">
        <v>20</v>
      </c>
      <c r="I28" s="117" t="n">
        <v>1</v>
      </c>
      <c r="J28" s="117" t="n">
        <v>1</v>
      </c>
      <c r="K28" s="117" t="n">
        <v>10</v>
      </c>
      <c r="L28" s="117" t="n">
        <v>4</v>
      </c>
      <c r="M28" s="134" t="n">
        <v>10</v>
      </c>
      <c r="N28" s="117" t="n">
        <v>8</v>
      </c>
      <c r="O28" s="117" t="n">
        <v>10</v>
      </c>
      <c r="P28" s="117" t="n">
        <v>3</v>
      </c>
      <c r="Q28" s="118" t="n">
        <v>5.41</v>
      </c>
    </row>
    <row r="29" customFormat="false" ht="15" hidden="false" customHeight="false" outlineLevel="0" collapsed="false">
      <c r="A29" s="132" t="n">
        <v>27</v>
      </c>
      <c r="B29" s="133" t="s">
        <v>292</v>
      </c>
      <c r="C29" s="132" t="s">
        <v>293</v>
      </c>
      <c r="D29" s="117" t="n">
        <v>10</v>
      </c>
      <c r="E29" s="117" t="n">
        <v>10</v>
      </c>
      <c r="F29" s="117" t="n">
        <v>12</v>
      </c>
      <c r="G29" s="117" t="n">
        <v>4</v>
      </c>
      <c r="H29" s="117" t="n">
        <v>10</v>
      </c>
      <c r="I29" s="117" t="n">
        <v>12</v>
      </c>
      <c r="J29" s="117" t="n">
        <v>4</v>
      </c>
      <c r="K29" s="117" t="n">
        <v>20</v>
      </c>
      <c r="L29" s="117" t="n">
        <v>10</v>
      </c>
      <c r="M29" s="134" t="n">
        <v>10</v>
      </c>
      <c r="N29" s="117" t="n">
        <v>10</v>
      </c>
      <c r="O29" s="117" t="n">
        <v>10</v>
      </c>
      <c r="P29" s="117" t="n">
        <v>3</v>
      </c>
      <c r="Q29" s="118" t="n">
        <v>4</v>
      </c>
    </row>
    <row r="30" customFormat="false" ht="15" hidden="false" customHeight="false" outlineLevel="0" collapsed="false">
      <c r="A30" s="132" t="n">
        <v>28</v>
      </c>
      <c r="B30" s="133" t="s">
        <v>294</v>
      </c>
      <c r="C30" s="132" t="s">
        <v>258</v>
      </c>
      <c r="D30" s="117" t="n">
        <v>10</v>
      </c>
      <c r="E30" s="117" t="n">
        <v>10</v>
      </c>
      <c r="F30" s="117"/>
      <c r="G30" s="117" t="n">
        <v>0</v>
      </c>
      <c r="H30" s="117" t="n">
        <v>10</v>
      </c>
      <c r="I30" s="117" t="n">
        <v>0</v>
      </c>
      <c r="J30" s="117" t="n">
        <v>0</v>
      </c>
      <c r="K30" s="117" t="n">
        <v>10</v>
      </c>
      <c r="L30" s="117" t="n">
        <v>5</v>
      </c>
      <c r="M30" s="134" t="n">
        <v>0</v>
      </c>
      <c r="N30" s="117" t="n">
        <v>0</v>
      </c>
      <c r="O30" s="117" t="n">
        <v>10</v>
      </c>
      <c r="P30" s="117" t="n">
        <v>3</v>
      </c>
      <c r="Q30" s="118" t="n">
        <v>28</v>
      </c>
    </row>
    <row r="31" customFormat="false" ht="15" hidden="false" customHeight="false" outlineLevel="0" collapsed="false">
      <c r="A31" s="132" t="n">
        <v>29</v>
      </c>
      <c r="B31" s="133" t="s">
        <v>295</v>
      </c>
      <c r="C31" s="132" t="s">
        <v>258</v>
      </c>
      <c r="D31" s="117" t="n">
        <v>10</v>
      </c>
      <c r="E31" s="117" t="n">
        <v>10</v>
      </c>
      <c r="F31" s="117" t="n">
        <v>6</v>
      </c>
      <c r="G31" s="117" t="n">
        <v>2</v>
      </c>
      <c r="H31" s="117" t="n">
        <v>10</v>
      </c>
      <c r="I31" s="117" t="n">
        <v>5</v>
      </c>
      <c r="J31" s="117" t="n">
        <v>2</v>
      </c>
      <c r="K31" s="117" t="n">
        <v>20</v>
      </c>
      <c r="L31" s="117" t="n">
        <v>10</v>
      </c>
      <c r="M31" s="134" t="n">
        <v>20</v>
      </c>
      <c r="N31" s="117" t="n">
        <v>10</v>
      </c>
      <c r="O31" s="117" t="n">
        <v>6</v>
      </c>
      <c r="P31" s="117" t="n">
        <v>3</v>
      </c>
      <c r="Q31" s="118" t="n">
        <v>4.8</v>
      </c>
    </row>
    <row r="32" customFormat="false" ht="28.5" hidden="false" customHeight="false" outlineLevel="0" collapsed="false">
      <c r="A32" s="132" t="n">
        <v>30</v>
      </c>
      <c r="B32" s="133" t="s">
        <v>296</v>
      </c>
      <c r="C32" s="132" t="s">
        <v>297</v>
      </c>
      <c r="D32" s="117" t="n">
        <v>2</v>
      </c>
      <c r="E32" s="117" t="n">
        <v>4</v>
      </c>
      <c r="F32" s="117" t="n">
        <v>3</v>
      </c>
      <c r="G32" s="117" t="n">
        <v>1</v>
      </c>
      <c r="H32" s="117" t="n">
        <v>96</v>
      </c>
      <c r="I32" s="117" t="n">
        <v>5</v>
      </c>
      <c r="J32" s="117" t="n">
        <v>3</v>
      </c>
      <c r="K32" s="117" t="n">
        <v>3</v>
      </c>
      <c r="L32" s="117" t="n">
        <v>2</v>
      </c>
      <c r="M32" s="134" t="n">
        <v>5</v>
      </c>
      <c r="N32" s="117" t="n">
        <v>2</v>
      </c>
      <c r="O32" s="117" t="n">
        <v>1</v>
      </c>
      <c r="P32" s="117" t="n">
        <v>1</v>
      </c>
      <c r="Q32" s="118" t="n">
        <v>19.57</v>
      </c>
    </row>
    <row r="33" customFormat="false" ht="28.5" hidden="false" customHeight="false" outlineLevel="0" collapsed="false">
      <c r="A33" s="132" t="n">
        <v>31</v>
      </c>
      <c r="B33" s="133" t="s">
        <v>298</v>
      </c>
      <c r="C33" s="132" t="s">
        <v>297</v>
      </c>
      <c r="D33" s="117" t="n">
        <v>2</v>
      </c>
      <c r="E33" s="117" t="n">
        <v>4</v>
      </c>
      <c r="F33" s="117" t="n">
        <v>30</v>
      </c>
      <c r="G33" s="117" t="n">
        <v>5</v>
      </c>
      <c r="H33" s="117" t="n">
        <v>96</v>
      </c>
      <c r="I33" s="117" t="n">
        <v>5</v>
      </c>
      <c r="J33" s="117" t="n">
        <v>3</v>
      </c>
      <c r="K33" s="117" t="n">
        <v>3</v>
      </c>
      <c r="L33" s="117" t="n">
        <v>2</v>
      </c>
      <c r="M33" s="134" t="n">
        <v>3</v>
      </c>
      <c r="N33" s="117" t="n">
        <v>1</v>
      </c>
      <c r="O33" s="117" t="n">
        <v>1</v>
      </c>
      <c r="P33" s="117" t="n">
        <v>1</v>
      </c>
      <c r="Q33" s="118" t="n">
        <v>11.73</v>
      </c>
    </row>
    <row r="34" customFormat="false" ht="28.5" hidden="false" customHeight="false" outlineLevel="0" collapsed="false">
      <c r="A34" s="132" t="n">
        <v>32</v>
      </c>
      <c r="B34" s="133" t="s">
        <v>299</v>
      </c>
      <c r="C34" s="132" t="s">
        <v>297</v>
      </c>
      <c r="D34" s="117" t="n">
        <v>2</v>
      </c>
      <c r="E34" s="117" t="n">
        <v>4</v>
      </c>
      <c r="F34" s="117" t="n">
        <v>2</v>
      </c>
      <c r="G34" s="117" t="n">
        <v>1</v>
      </c>
      <c r="H34" s="117" t="n">
        <v>96</v>
      </c>
      <c r="I34" s="117" t="n">
        <v>5</v>
      </c>
      <c r="J34" s="117" t="n">
        <v>3</v>
      </c>
      <c r="K34" s="117" t="n">
        <v>3</v>
      </c>
      <c r="L34" s="117" t="n">
        <v>2</v>
      </c>
      <c r="M34" s="134" t="n">
        <v>4</v>
      </c>
      <c r="N34" s="117" t="n">
        <v>2</v>
      </c>
      <c r="O34" s="117" t="n">
        <v>1</v>
      </c>
      <c r="P34" s="117" t="n">
        <v>1</v>
      </c>
      <c r="Q34" s="118" t="n">
        <v>14.25</v>
      </c>
    </row>
    <row r="35" customFormat="false" ht="15" hidden="false" customHeight="false" outlineLevel="0" collapsed="false">
      <c r="A35" s="132" t="n">
        <v>33</v>
      </c>
      <c r="B35" s="133" t="s">
        <v>300</v>
      </c>
      <c r="C35" s="132" t="s">
        <v>301</v>
      </c>
      <c r="D35" s="117" t="n">
        <v>5</v>
      </c>
      <c r="E35" s="117" t="n">
        <v>5</v>
      </c>
      <c r="F35" s="117" t="n">
        <v>12</v>
      </c>
      <c r="G35" s="117" t="n">
        <v>3</v>
      </c>
      <c r="H35" s="117" t="n">
        <v>7</v>
      </c>
      <c r="I35" s="117" t="n">
        <v>2</v>
      </c>
      <c r="J35" s="117" t="n">
        <v>1</v>
      </c>
      <c r="K35" s="117" t="n">
        <v>5</v>
      </c>
      <c r="L35" s="117" t="n">
        <v>3</v>
      </c>
      <c r="M35" s="134" t="n">
        <v>5</v>
      </c>
      <c r="N35" s="117" t="n">
        <v>2</v>
      </c>
      <c r="O35" s="117" t="n">
        <v>5</v>
      </c>
      <c r="P35" s="117" t="n">
        <v>2</v>
      </c>
      <c r="Q35" s="118" t="n">
        <v>3</v>
      </c>
    </row>
    <row r="36" customFormat="false" ht="15" hidden="false" customHeight="false" outlineLevel="0" collapsed="false">
      <c r="A36" s="132" t="n">
        <v>34</v>
      </c>
      <c r="B36" s="133" t="s">
        <v>302</v>
      </c>
      <c r="C36" s="132" t="s">
        <v>219</v>
      </c>
      <c r="D36" s="117" t="n">
        <v>4</v>
      </c>
      <c r="E36" s="117" t="n">
        <v>6</v>
      </c>
      <c r="F36" s="117" t="n">
        <v>15</v>
      </c>
      <c r="G36" s="117" t="n">
        <v>4</v>
      </c>
      <c r="H36" s="117" t="n">
        <v>4</v>
      </c>
      <c r="I36" s="117" t="n">
        <v>4</v>
      </c>
      <c r="J36" s="117" t="n">
        <v>2</v>
      </c>
      <c r="K36" s="117" t="n">
        <v>9</v>
      </c>
      <c r="L36" s="117" t="n">
        <v>4</v>
      </c>
      <c r="M36" s="134" t="n">
        <v>5</v>
      </c>
      <c r="N36" s="117" t="n">
        <v>2</v>
      </c>
      <c r="O36" s="117" t="n">
        <v>2</v>
      </c>
      <c r="P36" s="117" t="n">
        <v>1</v>
      </c>
      <c r="Q36" s="118" t="n">
        <v>7.95</v>
      </c>
    </row>
    <row r="37" customFormat="false" ht="15" hidden="false" customHeight="false" outlineLevel="0" collapsed="false">
      <c r="A37" s="132" t="n">
        <v>35</v>
      </c>
      <c r="B37" s="133" t="s">
        <v>303</v>
      </c>
      <c r="C37" s="132" t="s">
        <v>219</v>
      </c>
      <c r="D37" s="117" t="n">
        <v>2</v>
      </c>
      <c r="E37" s="117" t="n">
        <v>4</v>
      </c>
      <c r="F37" s="117" t="n">
        <v>6</v>
      </c>
      <c r="G37" s="117" t="n">
        <v>2</v>
      </c>
      <c r="H37" s="117" t="n">
        <v>1</v>
      </c>
      <c r="I37" s="117" t="n">
        <v>1</v>
      </c>
      <c r="J37" s="117" t="n">
        <v>1</v>
      </c>
      <c r="K37" s="117" t="n">
        <v>9</v>
      </c>
      <c r="L37" s="117" t="n">
        <v>4</v>
      </c>
      <c r="M37" s="134" t="n">
        <v>3</v>
      </c>
      <c r="N37" s="117" t="n">
        <v>1</v>
      </c>
      <c r="O37" s="117" t="n">
        <v>1</v>
      </c>
      <c r="P37" s="117" t="n">
        <v>1</v>
      </c>
      <c r="Q37" s="118" t="n">
        <v>11</v>
      </c>
    </row>
    <row r="38" customFormat="false" ht="15" hidden="false" customHeight="false" outlineLevel="0" collapsed="false">
      <c r="A38" s="132" t="n">
        <v>36</v>
      </c>
      <c r="B38" s="133" t="s">
        <v>304</v>
      </c>
      <c r="C38" s="132" t="s">
        <v>219</v>
      </c>
      <c r="D38" s="117" t="n">
        <v>5</v>
      </c>
      <c r="E38" s="117" t="n">
        <v>7</v>
      </c>
      <c r="F38" s="117" t="n">
        <v>12</v>
      </c>
      <c r="G38" s="117" t="n">
        <v>3</v>
      </c>
      <c r="H38" s="117" t="n">
        <v>5</v>
      </c>
      <c r="I38" s="117" t="n">
        <v>1</v>
      </c>
      <c r="J38" s="117" t="n">
        <v>1</v>
      </c>
      <c r="K38" s="117" t="n">
        <v>5</v>
      </c>
      <c r="L38" s="117" t="n">
        <v>2</v>
      </c>
      <c r="M38" s="134" t="n">
        <v>5</v>
      </c>
      <c r="N38" s="117" t="n">
        <v>5</v>
      </c>
      <c r="O38" s="117" t="n">
        <v>1</v>
      </c>
      <c r="P38" s="117" t="n">
        <v>1</v>
      </c>
      <c r="Q38" s="118" t="n">
        <v>3.68</v>
      </c>
    </row>
    <row r="39" customFormat="false" ht="15" hidden="false" customHeight="false" outlineLevel="0" collapsed="false">
      <c r="A39" s="132" t="n">
        <v>37</v>
      </c>
      <c r="B39" s="133" t="s">
        <v>305</v>
      </c>
      <c r="C39" s="132" t="s">
        <v>306</v>
      </c>
      <c r="D39" s="117" t="n">
        <v>0</v>
      </c>
      <c r="E39" s="117" t="n">
        <v>0</v>
      </c>
      <c r="F39" s="117" t="n">
        <v>0</v>
      </c>
      <c r="G39" s="117" t="n">
        <v>0</v>
      </c>
      <c r="H39" s="117" t="n">
        <v>0</v>
      </c>
      <c r="I39" s="117" t="n">
        <v>0.5</v>
      </c>
      <c r="J39" s="117" t="n">
        <v>0.5</v>
      </c>
      <c r="K39" s="117" t="n">
        <v>0</v>
      </c>
      <c r="L39" s="117" t="n">
        <v>0</v>
      </c>
      <c r="M39" s="134" t="n">
        <v>0</v>
      </c>
      <c r="N39" s="117" t="n">
        <v>0</v>
      </c>
      <c r="O39" s="117" t="n">
        <v>0</v>
      </c>
      <c r="P39" s="117" t="n">
        <v>0</v>
      </c>
      <c r="Q39" s="118" t="n">
        <v>118.78</v>
      </c>
    </row>
    <row r="40" customFormat="false" ht="15" hidden="false" customHeight="false" outlineLevel="0" collapsed="false">
      <c r="A40" s="132" t="n">
        <v>38</v>
      </c>
      <c r="B40" s="133" t="s">
        <v>307</v>
      </c>
      <c r="C40" s="132" t="s">
        <v>258</v>
      </c>
      <c r="D40" s="117" t="n">
        <v>0</v>
      </c>
      <c r="E40" s="117" t="n">
        <v>0</v>
      </c>
      <c r="F40" s="117" t="n">
        <v>25</v>
      </c>
      <c r="G40" s="117" t="n">
        <v>4</v>
      </c>
      <c r="H40" s="117" t="n">
        <v>0</v>
      </c>
      <c r="I40" s="117" t="n">
        <v>18</v>
      </c>
      <c r="J40" s="117" t="n">
        <v>6</v>
      </c>
      <c r="K40" s="117" t="n">
        <v>20</v>
      </c>
      <c r="L40" s="117" t="n">
        <v>10</v>
      </c>
      <c r="M40" s="134" t="n">
        <v>20</v>
      </c>
      <c r="N40" s="117" t="n">
        <v>10</v>
      </c>
      <c r="O40" s="117" t="n">
        <v>0</v>
      </c>
      <c r="P40" s="117" t="n">
        <v>0</v>
      </c>
      <c r="Q40" s="118" t="n">
        <v>10.2</v>
      </c>
    </row>
    <row r="41" customFormat="false" ht="28.5" hidden="false" customHeight="false" outlineLevel="0" collapsed="false">
      <c r="A41" s="132" t="n">
        <v>39</v>
      </c>
      <c r="B41" s="133" t="s">
        <v>308</v>
      </c>
      <c r="C41" s="132" t="s">
        <v>309</v>
      </c>
      <c r="D41" s="117" t="n">
        <v>0</v>
      </c>
      <c r="E41" s="117" t="n">
        <v>0</v>
      </c>
      <c r="F41" s="117" t="n">
        <v>12</v>
      </c>
      <c r="G41" s="117" t="n">
        <v>3</v>
      </c>
      <c r="H41" s="117" t="n">
        <v>0</v>
      </c>
      <c r="I41" s="117" t="n">
        <v>0</v>
      </c>
      <c r="J41" s="117" t="n">
        <v>0</v>
      </c>
      <c r="K41" s="117" t="n">
        <v>0</v>
      </c>
      <c r="L41" s="117" t="n">
        <v>0</v>
      </c>
      <c r="M41" s="134" t="n">
        <v>0</v>
      </c>
      <c r="N41" s="117" t="n">
        <v>0</v>
      </c>
      <c r="O41" s="117" t="n">
        <v>0</v>
      </c>
      <c r="P41" s="117" t="n">
        <v>0</v>
      </c>
      <c r="Q41" s="118" t="n">
        <v>11.14</v>
      </c>
    </row>
    <row r="42" customFormat="false" ht="28.5" hidden="false" customHeight="false" outlineLevel="0" collapsed="false">
      <c r="A42" s="132" t="n">
        <v>40</v>
      </c>
      <c r="B42" s="133" t="s">
        <v>310</v>
      </c>
      <c r="C42" s="132" t="s">
        <v>311</v>
      </c>
      <c r="D42" s="117" t="n">
        <v>0</v>
      </c>
      <c r="E42" s="117" t="n">
        <v>0</v>
      </c>
      <c r="F42" s="117" t="n">
        <v>16</v>
      </c>
      <c r="G42" s="117" t="n">
        <v>5</v>
      </c>
      <c r="H42" s="117" t="n">
        <v>0</v>
      </c>
      <c r="I42" s="117" t="n">
        <v>5</v>
      </c>
      <c r="J42" s="117" t="n">
        <v>2</v>
      </c>
      <c r="K42" s="117" t="n">
        <v>0</v>
      </c>
      <c r="L42" s="117" t="n">
        <v>0</v>
      </c>
      <c r="M42" s="134" t="n">
        <v>0</v>
      </c>
      <c r="N42" s="117" t="n">
        <v>0</v>
      </c>
      <c r="O42" s="117" t="n">
        <v>0</v>
      </c>
      <c r="P42" s="117" t="n">
        <v>0</v>
      </c>
      <c r="Q42" s="118" t="n">
        <v>4.4</v>
      </c>
    </row>
    <row r="43" customFormat="false" ht="15" hidden="false" customHeight="false" outlineLevel="0" collapsed="false">
      <c r="A43" s="132" t="n">
        <v>41</v>
      </c>
      <c r="B43" s="133" t="s">
        <v>312</v>
      </c>
      <c r="C43" s="132" t="s">
        <v>219</v>
      </c>
      <c r="D43" s="117" t="n">
        <v>0</v>
      </c>
      <c r="E43" s="117" t="n">
        <v>0</v>
      </c>
      <c r="F43" s="117" t="n">
        <v>5</v>
      </c>
      <c r="G43" s="117" t="n">
        <v>2</v>
      </c>
      <c r="H43" s="117" t="n">
        <v>0</v>
      </c>
      <c r="I43" s="117" t="n">
        <v>0</v>
      </c>
      <c r="J43" s="117" t="n">
        <v>0</v>
      </c>
      <c r="K43" s="117" t="n">
        <v>5</v>
      </c>
      <c r="L43" s="117" t="n">
        <v>0</v>
      </c>
      <c r="M43" s="134" t="n">
        <v>2</v>
      </c>
      <c r="N43" s="117" t="n">
        <v>2</v>
      </c>
      <c r="O43" s="117" t="n">
        <v>1</v>
      </c>
      <c r="P43" s="117" t="n">
        <v>1</v>
      </c>
      <c r="Q43" s="118" t="n">
        <v>3.72</v>
      </c>
    </row>
    <row r="44" customFormat="false" ht="15" hidden="false" customHeight="false" outlineLevel="0" collapsed="false">
      <c r="A44" s="132" t="n">
        <v>42</v>
      </c>
      <c r="B44" s="133" t="s">
        <v>313</v>
      </c>
      <c r="C44" s="132" t="s">
        <v>219</v>
      </c>
      <c r="D44" s="117" t="n">
        <v>0</v>
      </c>
      <c r="E44" s="117" t="n">
        <v>0</v>
      </c>
      <c r="F44" s="117" t="n">
        <v>5</v>
      </c>
      <c r="G44" s="117" t="n">
        <v>2</v>
      </c>
      <c r="H44" s="117" t="n">
        <v>0</v>
      </c>
      <c r="I44" s="117" t="n">
        <v>0</v>
      </c>
      <c r="J44" s="117" t="n">
        <v>0</v>
      </c>
      <c r="K44" s="117" t="n">
        <v>5</v>
      </c>
      <c r="L44" s="117" t="n">
        <v>0</v>
      </c>
      <c r="M44" s="134" t="n">
        <v>8</v>
      </c>
      <c r="N44" s="117" t="n">
        <v>5</v>
      </c>
      <c r="O44" s="117" t="n">
        <v>0</v>
      </c>
      <c r="P44" s="117" t="n">
        <v>0</v>
      </c>
      <c r="Q44" s="118" t="n">
        <v>11.89</v>
      </c>
    </row>
    <row r="45" customFormat="false" ht="15" hidden="false" customHeight="false" outlineLevel="0" collapsed="false">
      <c r="A45" s="132" t="n">
        <v>43</v>
      </c>
      <c r="B45" s="133" t="s">
        <v>314</v>
      </c>
      <c r="C45" s="132" t="s">
        <v>219</v>
      </c>
      <c r="D45" s="117" t="n">
        <v>0</v>
      </c>
      <c r="E45" s="117" t="n">
        <v>0</v>
      </c>
      <c r="F45" s="117" t="n">
        <v>5</v>
      </c>
      <c r="G45" s="117" t="n">
        <v>2</v>
      </c>
      <c r="H45" s="117" t="n">
        <v>0</v>
      </c>
      <c r="I45" s="117" t="n">
        <v>0</v>
      </c>
      <c r="J45" s="117" t="n">
        <v>0</v>
      </c>
      <c r="K45" s="117" t="n">
        <v>0</v>
      </c>
      <c r="L45" s="117" t="n">
        <v>0</v>
      </c>
      <c r="M45" s="134" t="n">
        <v>0</v>
      </c>
      <c r="N45" s="117" t="n">
        <v>0</v>
      </c>
      <c r="O45" s="117" t="n">
        <v>0</v>
      </c>
      <c r="P45" s="117" t="n">
        <v>0</v>
      </c>
      <c r="Q45" s="118" t="n">
        <v>1.48</v>
      </c>
    </row>
    <row r="46" customFormat="false" ht="15" hidden="false" customHeight="false" outlineLevel="0" collapsed="false">
      <c r="A46" s="132" t="n">
        <v>44</v>
      </c>
      <c r="B46" s="133" t="s">
        <v>315</v>
      </c>
      <c r="C46" s="132" t="s">
        <v>316</v>
      </c>
      <c r="D46" s="117" t="n">
        <v>0</v>
      </c>
      <c r="E46" s="117" t="n">
        <v>0</v>
      </c>
      <c r="F46" s="117" t="n">
        <v>20</v>
      </c>
      <c r="G46" s="117" t="n">
        <v>3</v>
      </c>
      <c r="H46" s="117" t="n">
        <v>0</v>
      </c>
      <c r="I46" s="117" t="n">
        <v>0</v>
      </c>
      <c r="J46" s="117" t="n">
        <v>0</v>
      </c>
      <c r="K46" s="117" t="n">
        <v>0</v>
      </c>
      <c r="L46" s="117" t="n">
        <v>0</v>
      </c>
      <c r="M46" s="134" t="n">
        <v>0</v>
      </c>
      <c r="N46" s="117" t="n">
        <v>0</v>
      </c>
      <c r="O46" s="117" t="n">
        <v>0</v>
      </c>
      <c r="P46" s="117" t="n">
        <v>0</v>
      </c>
      <c r="Q46" s="118" t="n">
        <v>6.31</v>
      </c>
    </row>
    <row r="47" customFormat="false" ht="28.5" hidden="false" customHeight="false" outlineLevel="0" collapsed="false">
      <c r="A47" s="132" t="n">
        <v>45</v>
      </c>
      <c r="B47" s="133" t="s">
        <v>317</v>
      </c>
      <c r="C47" s="132" t="s">
        <v>318</v>
      </c>
      <c r="D47" s="117" t="n">
        <v>0</v>
      </c>
      <c r="E47" s="117" t="n">
        <v>0</v>
      </c>
      <c r="F47" s="117" t="n">
        <v>25</v>
      </c>
      <c r="G47" s="117" t="n">
        <v>3</v>
      </c>
      <c r="H47" s="117" t="n">
        <v>0</v>
      </c>
      <c r="I47" s="117" t="n">
        <v>8</v>
      </c>
      <c r="J47" s="117" t="n">
        <v>3</v>
      </c>
      <c r="K47" s="117" t="n">
        <v>10</v>
      </c>
      <c r="L47" s="117" t="n">
        <v>5</v>
      </c>
      <c r="M47" s="134" t="n">
        <v>10</v>
      </c>
      <c r="N47" s="117" t="n">
        <v>10</v>
      </c>
      <c r="O47" s="117" t="n">
        <v>0</v>
      </c>
      <c r="P47" s="117" t="n">
        <v>0</v>
      </c>
      <c r="Q47" s="118" t="n">
        <v>6.28</v>
      </c>
    </row>
    <row r="48" customFormat="false" ht="15" hidden="false" customHeight="false" outlineLevel="0" collapsed="false">
      <c r="A48" s="132" t="n">
        <v>46</v>
      </c>
      <c r="B48" s="133" t="s">
        <v>319</v>
      </c>
      <c r="C48" s="132" t="s">
        <v>219</v>
      </c>
      <c r="D48" s="117" t="n">
        <v>0</v>
      </c>
      <c r="E48" s="117" t="n">
        <v>0</v>
      </c>
      <c r="F48" s="117" t="n">
        <v>12</v>
      </c>
      <c r="G48" s="117" t="n">
        <v>4</v>
      </c>
      <c r="H48" s="117" t="n">
        <v>0</v>
      </c>
      <c r="I48" s="117" t="n">
        <v>1</v>
      </c>
      <c r="J48" s="117" t="n">
        <v>1</v>
      </c>
      <c r="K48" s="117" t="n">
        <v>0</v>
      </c>
      <c r="L48" s="117" t="n">
        <v>0</v>
      </c>
      <c r="M48" s="134" t="n">
        <v>1</v>
      </c>
      <c r="N48" s="117" t="n">
        <v>1</v>
      </c>
      <c r="O48" s="117" t="n">
        <v>0</v>
      </c>
      <c r="P48" s="117" t="n">
        <v>0</v>
      </c>
      <c r="Q48" s="118" t="n">
        <v>14.78</v>
      </c>
    </row>
    <row r="49" customFormat="false" ht="15" hidden="false" customHeight="false" outlineLevel="0" collapsed="false">
      <c r="A49" s="132" t="n">
        <v>47</v>
      </c>
      <c r="B49" s="133" t="s">
        <v>320</v>
      </c>
      <c r="C49" s="132" t="s">
        <v>219</v>
      </c>
      <c r="D49" s="117" t="n">
        <v>0</v>
      </c>
      <c r="E49" s="117" t="n">
        <v>0</v>
      </c>
      <c r="F49" s="117" t="n">
        <v>6</v>
      </c>
      <c r="G49" s="117" t="n">
        <v>2</v>
      </c>
      <c r="H49" s="117" t="n">
        <v>0</v>
      </c>
      <c r="I49" s="117" t="n">
        <v>1</v>
      </c>
      <c r="J49" s="117" t="n">
        <v>1</v>
      </c>
      <c r="K49" s="117" t="n">
        <v>0</v>
      </c>
      <c r="L49" s="117" t="n">
        <v>0</v>
      </c>
      <c r="M49" s="134" t="n">
        <v>2</v>
      </c>
      <c r="N49" s="117" t="n">
        <v>2</v>
      </c>
      <c r="O49" s="117" t="n">
        <v>0</v>
      </c>
      <c r="P49" s="117" t="n">
        <v>0</v>
      </c>
      <c r="Q49" s="118" t="n">
        <v>15.15</v>
      </c>
    </row>
    <row r="50" customFormat="false" ht="13.8" hidden="false" customHeight="false" outlineLevel="0" collapsed="false">
      <c r="D50" s="125"/>
      <c r="E50" s="125"/>
      <c r="F50" s="125"/>
      <c r="G50" s="125"/>
      <c r="H50" s="125"/>
      <c r="I50" s="125"/>
      <c r="J50" s="125"/>
      <c r="K50" s="125"/>
      <c r="L50" s="125"/>
      <c r="M50" s="135"/>
      <c r="N50" s="125"/>
      <c r="O50" s="125"/>
      <c r="P50" s="125"/>
      <c r="Q50" s="136"/>
    </row>
    <row r="51" customFormat="false" ht="42" hidden="false" customHeight="false" outlineLevel="0" collapsed="false">
      <c r="B51" s="129" t="s">
        <v>226</v>
      </c>
      <c r="C51" s="129" t="s">
        <v>321</v>
      </c>
      <c r="D51" s="131" t="s">
        <v>322</v>
      </c>
      <c r="E51" s="131" t="s">
        <v>323</v>
      </c>
      <c r="F51" s="131" t="s">
        <v>228</v>
      </c>
      <c r="G51" s="125"/>
      <c r="H51" s="136"/>
      <c r="I51" s="136"/>
      <c r="J51" s="136"/>
      <c r="K51" s="136"/>
      <c r="L51" s="136"/>
      <c r="M51" s="136"/>
      <c r="N51" s="136"/>
      <c r="O51" s="136"/>
      <c r="P51" s="136"/>
      <c r="Q51" s="136"/>
    </row>
    <row r="52" customFormat="false" ht="15" hidden="false" customHeight="false" outlineLevel="0" collapsed="false">
      <c r="A52" s="137"/>
      <c r="B52" s="133" t="s">
        <v>324</v>
      </c>
      <c r="C52" s="138" t="n">
        <f aca="false">SUMPRODUCT(D3:D49*$Q$3:$Q$49)</f>
        <v>2462.93</v>
      </c>
      <c r="D52" s="139" t="n">
        <v>36</v>
      </c>
      <c r="E52" s="138" t="n">
        <f aca="false">D52*C52</f>
        <v>88665.48</v>
      </c>
      <c r="F52" s="138" t="n">
        <f aca="false">E52</f>
        <v>88665.48</v>
      </c>
      <c r="G52" s="125"/>
      <c r="K52" s="140"/>
      <c r="L52" s="140"/>
      <c r="O52" s="141"/>
      <c r="P52" s="137"/>
      <c r="Q52" s="136"/>
    </row>
    <row r="53" customFormat="false" ht="15" hidden="false" customHeight="false" outlineLevel="0" collapsed="false">
      <c r="A53" s="137"/>
      <c r="B53" s="142" t="s">
        <v>246</v>
      </c>
      <c r="C53" s="143" t="n">
        <f aca="false">SUMPRODUCT(E3:E49*$Q$3:$Q$49)</f>
        <v>2860.83</v>
      </c>
      <c r="D53" s="144" t="n">
        <v>36</v>
      </c>
      <c r="E53" s="143" t="n">
        <f aca="false">D53*C53</f>
        <v>102989.88</v>
      </c>
      <c r="F53" s="143" t="n">
        <f aca="false">E53</f>
        <v>102989.88</v>
      </c>
      <c r="G53" s="125"/>
      <c r="H53" s="137"/>
      <c r="I53" s="137"/>
      <c r="K53" s="145"/>
      <c r="L53" s="145"/>
      <c r="M53" s="141"/>
      <c r="N53" s="137"/>
      <c r="O53" s="137"/>
      <c r="P53" s="137"/>
      <c r="Q53" s="136"/>
    </row>
    <row r="54" customFormat="false" ht="15" hidden="false" customHeight="false" outlineLevel="0" collapsed="false">
      <c r="A54" s="137"/>
      <c r="B54" s="133" t="s">
        <v>325</v>
      </c>
      <c r="C54" s="138" t="n">
        <f aca="false">SUMPRODUCT(F3:F49*$Q$3:$Q$49)</f>
        <v>8861.81</v>
      </c>
      <c r="D54" s="139" t="n">
        <v>33</v>
      </c>
      <c r="E54" s="138" t="n">
        <f aca="false">D54*C54</f>
        <v>292439.73</v>
      </c>
      <c r="F54" s="138" t="n">
        <f aca="false">E54+E55</f>
        <v>299420.73</v>
      </c>
      <c r="G54" s="125"/>
      <c r="H54" s="137"/>
      <c r="I54" s="137"/>
      <c r="J54" s="137"/>
      <c r="K54" s="145"/>
      <c r="L54" s="145"/>
      <c r="M54" s="141"/>
      <c r="N54" s="137"/>
      <c r="O54" s="137"/>
      <c r="P54" s="137"/>
      <c r="Q54" s="136"/>
    </row>
    <row r="55" customFormat="false" ht="15" hidden="false" customHeight="false" outlineLevel="0" collapsed="false">
      <c r="A55" s="137"/>
      <c r="B55" s="133" t="s">
        <v>326</v>
      </c>
      <c r="C55" s="138" t="n">
        <f aca="false">SUMPRODUCT(G3:G49*$Q$3:$Q$49)</f>
        <v>2327</v>
      </c>
      <c r="D55" s="139" t="n">
        <v>3</v>
      </c>
      <c r="E55" s="138" t="n">
        <f aca="false">D55*C55</f>
        <v>6981</v>
      </c>
      <c r="F55" s="138"/>
      <c r="G55" s="125"/>
      <c r="H55" s="125"/>
      <c r="I55" s="125"/>
      <c r="J55" s="125"/>
      <c r="K55" s="146"/>
      <c r="L55" s="146"/>
      <c r="M55" s="135"/>
      <c r="N55" s="125"/>
      <c r="O55" s="125"/>
      <c r="P55" s="125"/>
      <c r="Q55" s="136"/>
    </row>
    <row r="56" customFormat="false" ht="15" hidden="false" customHeight="false" outlineLevel="0" collapsed="false">
      <c r="A56" s="125"/>
      <c r="B56" s="142" t="s">
        <v>327</v>
      </c>
      <c r="C56" s="143" t="n">
        <f aca="false">SUMPRODUCT(H3:H49*$Q$3:$Q$49)</f>
        <v>7340.25</v>
      </c>
      <c r="D56" s="144" t="n">
        <v>36</v>
      </c>
      <c r="E56" s="143" t="n">
        <f aca="false">D56*C56</f>
        <v>264249</v>
      </c>
      <c r="F56" s="143" t="n">
        <f aca="false">E56</f>
        <v>264249</v>
      </c>
      <c r="G56" s="125"/>
      <c r="H56" s="125"/>
      <c r="I56" s="125"/>
      <c r="J56" s="125"/>
      <c r="K56" s="146"/>
      <c r="L56" s="146"/>
      <c r="M56" s="135"/>
      <c r="N56" s="125"/>
      <c r="O56" s="125"/>
      <c r="P56" s="125"/>
      <c r="Q56" s="136"/>
    </row>
    <row r="57" customFormat="false" ht="15" hidden="false" customHeight="false" outlineLevel="0" collapsed="false">
      <c r="A57" s="125"/>
      <c r="B57" s="147" t="s">
        <v>328</v>
      </c>
      <c r="C57" s="138" t="n">
        <f aca="false">SUMPRODUCT(I3:I49*$Q$3:$Q$49)</f>
        <v>4906.64</v>
      </c>
      <c r="D57" s="139" t="n">
        <v>33</v>
      </c>
      <c r="E57" s="138" t="n">
        <f aca="false">D57*C57</f>
        <v>161919.12</v>
      </c>
      <c r="F57" s="138" t="n">
        <f aca="false">E57+E58</f>
        <v>167252.13</v>
      </c>
      <c r="G57" s="125"/>
      <c r="H57" s="125"/>
      <c r="I57" s="125"/>
      <c r="J57" s="125"/>
      <c r="K57" s="135"/>
      <c r="L57" s="146"/>
      <c r="M57" s="135"/>
      <c r="N57" s="125"/>
      <c r="O57" s="125"/>
      <c r="P57" s="125"/>
      <c r="Q57" s="136"/>
    </row>
    <row r="58" customFormat="false" ht="15" hidden="false" customHeight="false" outlineLevel="0" collapsed="false">
      <c r="A58" s="125"/>
      <c r="B58" s="133" t="s">
        <v>329</v>
      </c>
      <c r="C58" s="138" t="n">
        <f aca="false">SUMPRODUCT(J3:J49*$Q$3:$Q$49)</f>
        <v>1777.67</v>
      </c>
      <c r="D58" s="139" t="n">
        <v>3</v>
      </c>
      <c r="E58" s="138" t="n">
        <f aca="false">D58*C58</f>
        <v>5333.01</v>
      </c>
      <c r="F58" s="138"/>
      <c r="G58" s="125"/>
      <c r="H58" s="125"/>
      <c r="I58" s="125"/>
      <c r="J58" s="125"/>
      <c r="K58" s="146"/>
      <c r="L58" s="146"/>
      <c r="M58" s="135"/>
      <c r="N58" s="125"/>
      <c r="O58" s="125"/>
      <c r="P58" s="125"/>
      <c r="Q58" s="136"/>
    </row>
    <row r="59" customFormat="false" ht="15" hidden="false" customHeight="false" outlineLevel="0" collapsed="false">
      <c r="A59" s="125"/>
      <c r="B59" s="142" t="s">
        <v>229</v>
      </c>
      <c r="C59" s="143" t="n">
        <f aca="false">SUMPRODUCT(K3:K49*$Q$3:$Q$49)</f>
        <v>3874.37</v>
      </c>
      <c r="D59" s="144" t="n">
        <v>33</v>
      </c>
      <c r="E59" s="143" t="n">
        <f aca="false">D59*C59</f>
        <v>127854.21</v>
      </c>
      <c r="F59" s="143" t="n">
        <f aca="false">E59+E60</f>
        <v>133248.33</v>
      </c>
      <c r="G59" s="125"/>
      <c r="H59" s="125"/>
      <c r="I59" s="125"/>
      <c r="J59" s="125"/>
      <c r="K59" s="146"/>
      <c r="L59" s="146"/>
      <c r="M59" s="137"/>
      <c r="N59" s="125"/>
      <c r="O59" s="125"/>
      <c r="P59" s="125"/>
      <c r="Q59" s="136"/>
    </row>
    <row r="60" customFormat="false" ht="15" hidden="false" customHeight="false" outlineLevel="0" collapsed="false">
      <c r="A60" s="125"/>
      <c r="B60" s="142" t="s">
        <v>330</v>
      </c>
      <c r="C60" s="143" t="n">
        <f aca="false">SUMPRODUCT(L3:L49*$Q$3:$Q$49)</f>
        <v>1798.04</v>
      </c>
      <c r="D60" s="144" t="n">
        <v>3</v>
      </c>
      <c r="E60" s="143" t="n">
        <f aca="false">D60*C60</f>
        <v>5394.12</v>
      </c>
      <c r="F60" s="143"/>
      <c r="G60" s="125"/>
      <c r="H60" s="125"/>
      <c r="I60" s="125"/>
      <c r="J60" s="125"/>
      <c r="K60" s="125"/>
      <c r="L60" s="125"/>
      <c r="M60" s="135"/>
      <c r="N60" s="125"/>
      <c r="O60" s="125"/>
      <c r="P60" s="125"/>
      <c r="Q60" s="136"/>
    </row>
    <row r="61" customFormat="false" ht="15" hidden="false" customHeight="false" outlineLevel="0" collapsed="false">
      <c r="A61" s="125"/>
      <c r="B61" s="133" t="s">
        <v>331</v>
      </c>
      <c r="C61" s="138" t="n">
        <f aca="false">SUMPRODUCT(M3:M49*$Q$3:$Q$49)</f>
        <v>2949.1</v>
      </c>
      <c r="D61" s="139" t="n">
        <v>33</v>
      </c>
      <c r="E61" s="138" t="n">
        <f aca="false">D61*C61</f>
        <v>97320.3</v>
      </c>
      <c r="F61" s="138" t="n">
        <f aca="false">E61+E62</f>
        <v>102348.15</v>
      </c>
      <c r="G61" s="125"/>
      <c r="H61" s="125"/>
      <c r="I61" s="125"/>
      <c r="J61" s="125"/>
      <c r="K61" s="125"/>
      <c r="L61" s="125"/>
      <c r="M61" s="135"/>
      <c r="N61" s="125"/>
      <c r="O61" s="125"/>
      <c r="P61" s="125"/>
      <c r="Q61" s="136"/>
    </row>
    <row r="62" customFormat="false" ht="15" hidden="false" customHeight="false" outlineLevel="0" collapsed="false">
      <c r="A62" s="125"/>
      <c r="B62" s="133" t="s">
        <v>332</v>
      </c>
      <c r="C62" s="138" t="n">
        <f aca="false">SUMPRODUCT(N3:N49*$Q$3:$Q$49)</f>
        <v>1675.95</v>
      </c>
      <c r="D62" s="139" t="n">
        <v>3</v>
      </c>
      <c r="E62" s="138" t="n">
        <f aca="false">D62*C62</f>
        <v>5027.85</v>
      </c>
      <c r="F62" s="138"/>
      <c r="G62" s="125"/>
      <c r="H62" s="125"/>
      <c r="I62" s="125"/>
      <c r="J62" s="125"/>
      <c r="K62" s="125"/>
      <c r="L62" s="125"/>
      <c r="M62" s="135"/>
      <c r="N62" s="125"/>
      <c r="O62" s="125"/>
      <c r="P62" s="125"/>
      <c r="Q62" s="136"/>
    </row>
    <row r="63" customFormat="false" ht="15" hidden="false" customHeight="false" outlineLevel="0" collapsed="false">
      <c r="A63" s="125"/>
      <c r="B63" s="142" t="s">
        <v>333</v>
      </c>
      <c r="C63" s="143" t="n">
        <f aca="false">SUMPRODUCT(O3:O49*$Q$3:$Q$49)</f>
        <v>2044.79</v>
      </c>
      <c r="D63" s="144" t="n">
        <v>33</v>
      </c>
      <c r="E63" s="143" t="n">
        <f aca="false">D63*C63</f>
        <v>67478.07</v>
      </c>
      <c r="F63" s="143" t="n">
        <f aca="false">E63+E64</f>
        <v>70081.62</v>
      </c>
      <c r="G63" s="125"/>
      <c r="H63" s="125"/>
      <c r="I63" s="125"/>
      <c r="J63" s="125"/>
      <c r="K63" s="125"/>
      <c r="L63" s="125"/>
      <c r="M63" s="135"/>
      <c r="N63" s="125"/>
      <c r="O63" s="125"/>
      <c r="P63" s="125"/>
      <c r="Q63" s="136"/>
    </row>
    <row r="64" customFormat="false" ht="15" hidden="false" customHeight="false" outlineLevel="0" collapsed="false">
      <c r="A64" s="125"/>
      <c r="B64" s="142" t="s">
        <v>334</v>
      </c>
      <c r="C64" s="143" t="n">
        <f aca="false">SUMPRODUCT(P3:P49*$Q$3:$Q$49)</f>
        <v>867.85</v>
      </c>
      <c r="D64" s="144" t="n">
        <v>3</v>
      </c>
      <c r="E64" s="143" t="n">
        <f aca="false">D64*C64</f>
        <v>2603.55</v>
      </c>
      <c r="F64" s="143"/>
      <c r="G64" s="125"/>
      <c r="H64" s="125"/>
      <c r="I64" s="125"/>
      <c r="J64" s="125"/>
      <c r="K64" s="125"/>
      <c r="L64" s="125"/>
      <c r="M64" s="135"/>
      <c r="N64" s="125"/>
      <c r="O64" s="125"/>
      <c r="P64" s="125"/>
      <c r="Q64" s="136"/>
    </row>
  </sheetData>
  <sheetProtection sheet="true" password="cc49" objects="true" scenarios="true"/>
  <mergeCells count="6">
    <mergeCell ref="D1:P1"/>
    <mergeCell ref="F54:F55"/>
    <mergeCell ref="F57:F58"/>
    <mergeCell ref="F59:F60"/>
    <mergeCell ref="F61:F62"/>
    <mergeCell ref="F63:F64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tableParts>
    <tablePart r:id="rId1"/>
  </tableParts>
</worksheet>
</file>

<file path=xl/worksheets/sheet1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2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12" activePane="bottomLeft" state="frozen"/>
      <selection pane="topLeft" activeCell="A1" activeCellId="0" sqref="A1"/>
      <selection pane="bottomLeft" activeCell="G23" activeCellId="0" sqref="G23"/>
    </sheetView>
  </sheetViews>
  <sheetFormatPr defaultRowHeight="13.8" zeroHeight="false" outlineLevelRow="0" outlineLevelCol="0"/>
  <cols>
    <col collapsed="false" customWidth="true" hidden="false" outlineLevel="0" max="1" min="1" style="148" width="7.14"/>
    <col collapsed="false" customWidth="true" hidden="false" outlineLevel="0" max="2" min="2" style="148" width="49"/>
    <col collapsed="false" customWidth="true" hidden="false" outlineLevel="0" max="3" min="3" style="148" width="11.29"/>
    <col collapsed="false" customWidth="true" hidden="false" outlineLevel="0" max="4" min="4" style="148" width="12.29"/>
    <col collapsed="false" customWidth="true" hidden="false" outlineLevel="0" max="10" min="5" style="148" width="6.43"/>
    <col collapsed="false" customWidth="true" hidden="false" outlineLevel="0" max="11" min="11" style="148" width="14.43"/>
    <col collapsed="false" customWidth="true" hidden="false" outlineLevel="0" max="12" min="12" style="148" width="17"/>
    <col collapsed="false" customWidth="true" hidden="false" outlineLevel="0" max="1025" min="13" style="148" width="14.43"/>
  </cols>
  <sheetData>
    <row r="1" customFormat="false" ht="15" hidden="false" customHeight="true" outlineLevel="0" collapsed="false">
      <c r="A1" s="149" t="s">
        <v>217</v>
      </c>
      <c r="B1" s="149" t="s">
        <v>218</v>
      </c>
      <c r="C1" s="149" t="s">
        <v>219</v>
      </c>
      <c r="D1" s="150" t="s">
        <v>220</v>
      </c>
      <c r="E1" s="150" t="s">
        <v>335</v>
      </c>
      <c r="F1" s="150"/>
      <c r="G1" s="150"/>
      <c r="H1" s="150"/>
      <c r="I1" s="150"/>
      <c r="J1" s="150"/>
      <c r="K1" s="151" t="s">
        <v>222</v>
      </c>
      <c r="L1" s="151" t="s">
        <v>336</v>
      </c>
    </row>
    <row r="2" customFormat="false" ht="15" hidden="false" customHeight="false" outlineLevel="0" collapsed="false">
      <c r="A2" s="149"/>
      <c r="B2" s="149"/>
      <c r="C2" s="149"/>
      <c r="D2" s="149"/>
      <c r="E2" s="150" t="s">
        <v>247</v>
      </c>
      <c r="F2" s="150" t="s">
        <v>249</v>
      </c>
      <c r="G2" s="150" t="s">
        <v>250</v>
      </c>
      <c r="H2" s="150" t="s">
        <v>224</v>
      </c>
      <c r="I2" s="150" t="s">
        <v>337</v>
      </c>
      <c r="J2" s="150" t="s">
        <v>255</v>
      </c>
      <c r="K2" s="151"/>
      <c r="L2" s="151"/>
    </row>
    <row r="3" customFormat="false" ht="28.5" hidden="false" customHeight="false" outlineLevel="0" collapsed="false">
      <c r="A3" s="152" t="n">
        <v>1</v>
      </c>
      <c r="B3" s="153" t="s">
        <v>338</v>
      </c>
      <c r="C3" s="152" t="s">
        <v>219</v>
      </c>
      <c r="D3" s="154" t="n">
        <v>36</v>
      </c>
      <c r="E3" s="154" t="n">
        <v>4</v>
      </c>
      <c r="F3" s="155" t="n">
        <v>0</v>
      </c>
      <c r="G3" s="155" t="n">
        <v>0</v>
      </c>
      <c r="H3" s="155" t="n">
        <v>0</v>
      </c>
      <c r="I3" s="155" t="n">
        <v>0</v>
      </c>
      <c r="J3" s="155" t="n">
        <v>0</v>
      </c>
      <c r="K3" s="156" t="n">
        <v>476.76</v>
      </c>
      <c r="L3" s="157" t="n">
        <f aca="false">K3/D3</f>
        <v>13.2433333333333</v>
      </c>
    </row>
    <row r="4" customFormat="false" ht="28.5" hidden="false" customHeight="false" outlineLevel="0" collapsed="false">
      <c r="A4" s="158" t="n">
        <v>2</v>
      </c>
      <c r="B4" s="159" t="s">
        <v>339</v>
      </c>
      <c r="C4" s="158" t="s">
        <v>219</v>
      </c>
      <c r="D4" s="35" t="n">
        <v>36</v>
      </c>
      <c r="E4" s="35" t="n">
        <v>6</v>
      </c>
      <c r="F4" s="160" t="n">
        <v>0</v>
      </c>
      <c r="G4" s="160" t="n">
        <v>2</v>
      </c>
      <c r="H4" s="160" t="n">
        <v>0</v>
      </c>
      <c r="I4" s="160" t="n">
        <v>3</v>
      </c>
      <c r="J4" s="160" t="n">
        <v>0</v>
      </c>
      <c r="K4" s="42" t="n">
        <v>137.9</v>
      </c>
      <c r="L4" s="161" t="n">
        <f aca="false">K4/D4</f>
        <v>3.83055555555556</v>
      </c>
    </row>
    <row r="5" customFormat="false" ht="15" hidden="false" customHeight="false" outlineLevel="0" collapsed="false">
      <c r="A5" s="152" t="n">
        <v>3</v>
      </c>
      <c r="B5" s="153" t="s">
        <v>340</v>
      </c>
      <c r="C5" s="152" t="s">
        <v>219</v>
      </c>
      <c r="D5" s="154" t="n">
        <v>24</v>
      </c>
      <c r="E5" s="154" t="n">
        <v>25</v>
      </c>
      <c r="F5" s="155" t="n">
        <v>0</v>
      </c>
      <c r="G5" s="155" t="n">
        <v>13</v>
      </c>
      <c r="H5" s="155" t="n">
        <v>3</v>
      </c>
      <c r="I5" s="155" t="n">
        <v>0</v>
      </c>
      <c r="J5" s="155" t="n">
        <v>3</v>
      </c>
      <c r="K5" s="156" t="n">
        <v>1248</v>
      </c>
      <c r="L5" s="157" t="n">
        <f aca="false">K5/D5</f>
        <v>52</v>
      </c>
    </row>
    <row r="6" customFormat="false" ht="15" hidden="false" customHeight="false" outlineLevel="0" collapsed="false">
      <c r="A6" s="158" t="n">
        <v>4</v>
      </c>
      <c r="B6" s="159" t="s">
        <v>341</v>
      </c>
      <c r="C6" s="158" t="s">
        <v>219</v>
      </c>
      <c r="D6" s="35" t="n">
        <v>60</v>
      </c>
      <c r="E6" s="35" t="n">
        <v>0</v>
      </c>
      <c r="F6" s="160" t="n">
        <v>1</v>
      </c>
      <c r="G6" s="160" t="n">
        <v>0</v>
      </c>
      <c r="H6" s="160" t="n">
        <v>0</v>
      </c>
      <c r="I6" s="160" t="n">
        <v>0</v>
      </c>
      <c r="J6" s="160" t="n">
        <v>0</v>
      </c>
      <c r="K6" s="42" t="n">
        <v>2299</v>
      </c>
      <c r="L6" s="161" t="n">
        <f aca="false">K6/D6</f>
        <v>38.3166666666667</v>
      </c>
    </row>
    <row r="7" customFormat="false" ht="15" hidden="false" customHeight="false" outlineLevel="0" collapsed="false">
      <c r="A7" s="152" t="n">
        <v>5</v>
      </c>
      <c r="B7" s="153" t="s">
        <v>342</v>
      </c>
      <c r="C7" s="152" t="s">
        <v>219</v>
      </c>
      <c r="D7" s="154" t="n">
        <v>60</v>
      </c>
      <c r="E7" s="154" t="n">
        <v>0</v>
      </c>
      <c r="F7" s="155" t="n">
        <v>0</v>
      </c>
      <c r="G7" s="155" t="n">
        <v>0</v>
      </c>
      <c r="H7" s="155" t="n">
        <v>4</v>
      </c>
      <c r="I7" s="155" t="n">
        <v>0</v>
      </c>
      <c r="J7" s="155" t="n">
        <v>0</v>
      </c>
      <c r="K7" s="156" t="n">
        <v>125.14</v>
      </c>
      <c r="L7" s="157" t="n">
        <f aca="false">K7/D7</f>
        <v>2.08566666666667</v>
      </c>
    </row>
    <row r="8" customFormat="false" ht="15" hidden="false" customHeight="false" outlineLevel="0" collapsed="false">
      <c r="A8" s="158" t="n">
        <v>6</v>
      </c>
      <c r="B8" s="159" t="s">
        <v>343</v>
      </c>
      <c r="C8" s="158" t="s">
        <v>219</v>
      </c>
      <c r="D8" s="35" t="n">
        <v>36</v>
      </c>
      <c r="E8" s="35" t="n">
        <v>0</v>
      </c>
      <c r="F8" s="160" t="n">
        <v>0</v>
      </c>
      <c r="G8" s="160" t="n">
        <v>0</v>
      </c>
      <c r="H8" s="160" t="n">
        <v>3</v>
      </c>
      <c r="I8" s="160" t="n">
        <v>0</v>
      </c>
      <c r="J8" s="160" t="n">
        <v>0</v>
      </c>
      <c r="K8" s="42" t="n">
        <v>153.42</v>
      </c>
      <c r="L8" s="161" t="n">
        <f aca="false">K8/D8</f>
        <v>4.26166666666667</v>
      </c>
    </row>
    <row r="9" customFormat="false" ht="15" hidden="false" customHeight="false" outlineLevel="0" collapsed="false">
      <c r="A9" s="152" t="n">
        <v>7</v>
      </c>
      <c r="B9" s="153" t="s">
        <v>344</v>
      </c>
      <c r="C9" s="152" t="s">
        <v>219</v>
      </c>
      <c r="D9" s="154" t="n">
        <v>36</v>
      </c>
      <c r="E9" s="154" t="n">
        <v>6</v>
      </c>
      <c r="F9" s="155" t="n">
        <v>0</v>
      </c>
      <c r="G9" s="155" t="n">
        <v>0</v>
      </c>
      <c r="H9" s="155" t="n">
        <v>0</v>
      </c>
      <c r="I9" s="155" t="n">
        <v>0</v>
      </c>
      <c r="J9" s="155" t="n">
        <v>2</v>
      </c>
      <c r="K9" s="156" t="n">
        <v>101.88</v>
      </c>
      <c r="L9" s="157" t="n">
        <f aca="false">K9/D9</f>
        <v>2.83</v>
      </c>
    </row>
    <row r="10" customFormat="false" ht="163.5" hidden="false" customHeight="false" outlineLevel="0" collapsed="false">
      <c r="A10" s="158" t="n">
        <v>8</v>
      </c>
      <c r="B10" s="159" t="s">
        <v>345</v>
      </c>
      <c r="C10" s="158" t="s">
        <v>219</v>
      </c>
      <c r="D10" s="35" t="n">
        <v>60</v>
      </c>
      <c r="E10" s="35" t="n">
        <v>0</v>
      </c>
      <c r="F10" s="160" t="n">
        <v>0</v>
      </c>
      <c r="G10" s="160" t="n">
        <v>1</v>
      </c>
      <c r="H10" s="160" t="n">
        <v>0</v>
      </c>
      <c r="I10" s="160" t="n">
        <v>0</v>
      </c>
      <c r="J10" s="160" t="n">
        <v>0</v>
      </c>
      <c r="K10" s="42" t="n">
        <v>2663.89</v>
      </c>
      <c r="L10" s="161" t="n">
        <f aca="false">K10/D10</f>
        <v>44.3981666666667</v>
      </c>
    </row>
    <row r="11" customFormat="false" ht="15" hidden="false" customHeight="false" outlineLevel="0" collapsed="false">
      <c r="A11" s="152" t="n">
        <v>9</v>
      </c>
      <c r="B11" s="153" t="s">
        <v>346</v>
      </c>
      <c r="C11" s="152" t="s">
        <v>219</v>
      </c>
      <c r="D11" s="154" t="n">
        <v>36</v>
      </c>
      <c r="E11" s="155" t="n">
        <v>0</v>
      </c>
      <c r="F11" s="155" t="n">
        <v>0</v>
      </c>
      <c r="G11" s="155" t="n">
        <v>0</v>
      </c>
      <c r="H11" s="155" t="n">
        <v>0</v>
      </c>
      <c r="I11" s="155" t="n">
        <v>2</v>
      </c>
      <c r="J11" s="155" t="n">
        <v>3</v>
      </c>
      <c r="K11" s="156" t="n">
        <v>217.78</v>
      </c>
      <c r="L11" s="157" t="n">
        <f aca="false">K11/D11</f>
        <v>6.04944444444444</v>
      </c>
    </row>
    <row r="12" customFormat="false" ht="42" hidden="false" customHeight="false" outlineLevel="0" collapsed="false">
      <c r="A12" s="158" t="n">
        <v>10</v>
      </c>
      <c r="B12" s="159" t="s">
        <v>347</v>
      </c>
      <c r="C12" s="158" t="s">
        <v>219</v>
      </c>
      <c r="D12" s="35" t="n">
        <v>60</v>
      </c>
      <c r="E12" s="35" t="n">
        <v>5</v>
      </c>
      <c r="F12" s="160" t="n">
        <v>1</v>
      </c>
      <c r="G12" s="160" t="n">
        <v>2</v>
      </c>
      <c r="H12" s="160" t="n">
        <v>0</v>
      </c>
      <c r="I12" s="160" t="n">
        <v>1</v>
      </c>
      <c r="J12" s="160" t="n">
        <v>1</v>
      </c>
      <c r="K12" s="42" t="n">
        <v>1553.15</v>
      </c>
      <c r="L12" s="161" t="n">
        <f aca="false">K12/D12</f>
        <v>25.8858333333333</v>
      </c>
    </row>
    <row r="13" customFormat="false" ht="123" hidden="false" customHeight="false" outlineLevel="0" collapsed="false">
      <c r="A13" s="152" t="n">
        <v>11</v>
      </c>
      <c r="B13" s="153" t="s">
        <v>348</v>
      </c>
      <c r="C13" s="152" t="s">
        <v>219</v>
      </c>
      <c r="D13" s="154" t="n">
        <v>60</v>
      </c>
      <c r="E13" s="155" t="n">
        <v>0</v>
      </c>
      <c r="F13" s="155" t="n">
        <v>0</v>
      </c>
      <c r="G13" s="155" t="n">
        <v>1</v>
      </c>
      <c r="H13" s="155" t="n">
        <v>0</v>
      </c>
      <c r="I13" s="155" t="n">
        <v>0</v>
      </c>
      <c r="J13" s="155" t="n">
        <v>0</v>
      </c>
      <c r="K13" s="156" t="n">
        <v>15462.63</v>
      </c>
      <c r="L13" s="157" t="n">
        <f aca="false">K13/D13</f>
        <v>257.7105</v>
      </c>
    </row>
    <row r="14" customFormat="false" ht="28.5" hidden="false" customHeight="false" outlineLevel="0" collapsed="false">
      <c r="A14" s="158" t="n">
        <v>12</v>
      </c>
      <c r="B14" s="159" t="s">
        <v>349</v>
      </c>
      <c r="C14" s="158" t="s">
        <v>219</v>
      </c>
      <c r="D14" s="35" t="n">
        <v>24</v>
      </c>
      <c r="E14" s="160" t="n">
        <v>0</v>
      </c>
      <c r="F14" s="160" t="n">
        <v>0</v>
      </c>
      <c r="G14" s="160" t="n">
        <v>0</v>
      </c>
      <c r="H14" s="160" t="n">
        <v>0</v>
      </c>
      <c r="I14" s="160" t="n">
        <v>0</v>
      </c>
      <c r="J14" s="160" t="n">
        <v>3</v>
      </c>
      <c r="K14" s="42" t="n">
        <v>161.47</v>
      </c>
      <c r="L14" s="161" t="n">
        <f aca="false">K14/D14</f>
        <v>6.72791666666667</v>
      </c>
    </row>
    <row r="15" customFormat="false" ht="28.5" hidden="false" customHeight="false" outlineLevel="0" collapsed="false">
      <c r="A15" s="152" t="n">
        <v>13</v>
      </c>
      <c r="B15" s="153" t="s">
        <v>350</v>
      </c>
      <c r="C15" s="152" t="s">
        <v>219</v>
      </c>
      <c r="D15" s="154" t="n">
        <v>24</v>
      </c>
      <c r="E15" s="154" t="n">
        <v>6</v>
      </c>
      <c r="F15" s="155" t="n">
        <v>0</v>
      </c>
      <c r="G15" s="155" t="n">
        <v>3</v>
      </c>
      <c r="H15" s="155" t="n">
        <v>4</v>
      </c>
      <c r="I15" s="155" t="n">
        <v>2</v>
      </c>
      <c r="J15" s="155" t="n">
        <v>0</v>
      </c>
      <c r="K15" s="156" t="n">
        <v>204.22</v>
      </c>
      <c r="L15" s="157" t="n">
        <f aca="false">K15/D15</f>
        <v>8.50916666666667</v>
      </c>
    </row>
    <row r="16" customFormat="false" ht="15" hidden="false" customHeight="false" outlineLevel="0" collapsed="false">
      <c r="A16" s="158" t="n">
        <v>14</v>
      </c>
      <c r="B16" s="159" t="s">
        <v>351</v>
      </c>
      <c r="C16" s="158" t="s">
        <v>219</v>
      </c>
      <c r="D16" s="35" t="n">
        <v>24</v>
      </c>
      <c r="E16" s="35" t="n">
        <v>50</v>
      </c>
      <c r="F16" s="160" t="n">
        <v>0</v>
      </c>
      <c r="G16" s="160" t="n">
        <v>13</v>
      </c>
      <c r="H16" s="160" t="n">
        <v>0</v>
      </c>
      <c r="I16" s="160" t="n">
        <v>10</v>
      </c>
      <c r="J16" s="160" t="n">
        <v>0</v>
      </c>
      <c r="K16" s="42" t="n">
        <v>36.6</v>
      </c>
      <c r="L16" s="161" t="n">
        <f aca="false">K16/D16</f>
        <v>1.525</v>
      </c>
    </row>
    <row r="17" customFormat="false" ht="15" hidden="false" customHeight="false" outlineLevel="0" collapsed="false">
      <c r="A17" s="152" t="n">
        <v>15</v>
      </c>
      <c r="B17" s="153" t="s">
        <v>225</v>
      </c>
      <c r="C17" s="152" t="s">
        <v>219</v>
      </c>
      <c r="D17" s="154" t="n">
        <v>60</v>
      </c>
      <c r="E17" s="154" t="n">
        <v>1</v>
      </c>
      <c r="F17" s="155" t="n">
        <v>0</v>
      </c>
      <c r="G17" s="155" t="n">
        <v>0</v>
      </c>
      <c r="H17" s="155" t="n">
        <v>1</v>
      </c>
      <c r="I17" s="155" t="n">
        <v>0</v>
      </c>
      <c r="J17" s="155" t="n">
        <v>0</v>
      </c>
      <c r="K17" s="156" t="n">
        <v>1229.14</v>
      </c>
      <c r="L17" s="157" t="n">
        <f aca="false">K17/D17</f>
        <v>20.4856666666667</v>
      </c>
    </row>
    <row r="18" customFormat="false" ht="15" hidden="false" customHeight="false" outlineLevel="0" collapsed="false">
      <c r="A18" s="158" t="n">
        <v>16</v>
      </c>
      <c r="B18" s="159" t="s">
        <v>352</v>
      </c>
      <c r="C18" s="158" t="s">
        <v>219</v>
      </c>
      <c r="D18" s="35" t="n">
        <v>12</v>
      </c>
      <c r="E18" s="35" t="n">
        <v>6</v>
      </c>
      <c r="F18" s="160" t="n">
        <v>0</v>
      </c>
      <c r="G18" s="160" t="n">
        <v>2</v>
      </c>
      <c r="H18" s="160" t="n">
        <v>0</v>
      </c>
      <c r="I18" s="160" t="n">
        <v>3</v>
      </c>
      <c r="J18" s="160" t="n">
        <v>0</v>
      </c>
      <c r="K18" s="42" t="n">
        <v>226</v>
      </c>
      <c r="L18" s="161" t="n">
        <f aca="false">K18/D18</f>
        <v>18.8333333333333</v>
      </c>
    </row>
    <row r="19" customFormat="false" ht="13.8" hidden="false" customHeight="false" outlineLevel="0" collapsed="false">
      <c r="A19" s="162"/>
      <c r="B19" s="163"/>
      <c r="C19" s="125"/>
      <c r="D19" s="164"/>
      <c r="E19" s="162"/>
      <c r="F19" s="164"/>
      <c r="G19" s="125"/>
      <c r="H19" s="164"/>
      <c r="I19" s="125"/>
      <c r="J19" s="164"/>
      <c r="K19" s="162"/>
      <c r="L19" s="162"/>
    </row>
    <row r="20" customFormat="false" ht="42" hidden="false" customHeight="false" outlineLevel="0" collapsed="false">
      <c r="A20" s="162"/>
      <c r="B20" s="165" t="s">
        <v>226</v>
      </c>
      <c r="C20" s="166" t="s">
        <v>227</v>
      </c>
      <c r="D20" s="166" t="s">
        <v>228</v>
      </c>
      <c r="E20" s="162"/>
      <c r="F20" s="164"/>
      <c r="G20" s="125"/>
      <c r="H20" s="164"/>
      <c r="I20" s="125"/>
      <c r="J20" s="164"/>
      <c r="K20" s="162"/>
      <c r="L20" s="167"/>
    </row>
    <row r="21" customFormat="false" ht="15" hidden="false" customHeight="false" outlineLevel="0" collapsed="false">
      <c r="A21" s="162"/>
      <c r="B21" s="133" t="s">
        <v>325</v>
      </c>
      <c r="C21" s="138" t="n">
        <f aca="false">SUMPRODUCT(E3:E18*$L$3:$L$18)</f>
        <v>1783.1565</v>
      </c>
      <c r="D21" s="138" t="n">
        <f aca="false">C21*36</f>
        <v>64193.634</v>
      </c>
      <c r="E21" s="168"/>
      <c r="F21" s="164"/>
      <c r="G21" s="125"/>
      <c r="H21" s="164"/>
      <c r="I21" s="125"/>
      <c r="J21" s="164"/>
      <c r="K21" s="162"/>
      <c r="L21" s="162"/>
    </row>
    <row r="22" customFormat="false" ht="15" hidden="false" customHeight="false" outlineLevel="0" collapsed="false">
      <c r="A22" s="162"/>
      <c r="B22" s="133" t="s">
        <v>327</v>
      </c>
      <c r="C22" s="138" t="n">
        <f aca="false">SUMPRODUCT(F3:F18*$L$3:$L$18)</f>
        <v>64.2025</v>
      </c>
      <c r="D22" s="138" t="n">
        <f aca="false">C22*36</f>
        <v>2311.29</v>
      </c>
      <c r="E22" s="168"/>
      <c r="F22" s="164"/>
      <c r="G22" s="164"/>
      <c r="H22" s="164"/>
      <c r="I22" s="164"/>
      <c r="J22" s="164"/>
      <c r="K22" s="162"/>
      <c r="L22" s="162"/>
    </row>
    <row r="23" customFormat="false" ht="15" hidden="false" customHeight="false" outlineLevel="0" collapsed="false">
      <c r="A23" s="162"/>
      <c r="B23" s="169" t="s">
        <v>328</v>
      </c>
      <c r="C23" s="138" t="n">
        <f aca="false">SUMPRODUCT(G3:G18*$L$3:$L$18)</f>
        <v>1120.56061111111</v>
      </c>
      <c r="D23" s="138" t="n">
        <f aca="false">C23*36</f>
        <v>40340.182</v>
      </c>
      <c r="E23" s="162"/>
      <c r="F23" s="164"/>
      <c r="G23" s="125"/>
      <c r="H23" s="164"/>
      <c r="I23" s="125"/>
      <c r="J23" s="164"/>
      <c r="K23" s="162"/>
      <c r="L23" s="162"/>
    </row>
    <row r="24" customFormat="false" ht="15" hidden="false" customHeight="false" outlineLevel="0" collapsed="false">
      <c r="A24" s="162"/>
      <c r="B24" s="133" t="s">
        <v>229</v>
      </c>
      <c r="C24" s="138" t="n">
        <f aca="false">SUMPRODUCT(H3:H18*$L$3:$L$18)</f>
        <v>231.65</v>
      </c>
      <c r="D24" s="138" t="n">
        <f aca="false">C24*36</f>
        <v>8339.4</v>
      </c>
      <c r="E24" s="162"/>
      <c r="F24" s="164"/>
      <c r="G24" s="125"/>
      <c r="H24" s="164"/>
      <c r="I24" s="125"/>
      <c r="J24" s="164"/>
      <c r="K24" s="162"/>
      <c r="L24" s="162"/>
    </row>
    <row r="25" customFormat="false" ht="15" hidden="false" customHeight="false" outlineLevel="0" collapsed="false">
      <c r="A25" s="162"/>
      <c r="B25" s="133" t="s">
        <v>331</v>
      </c>
      <c r="C25" s="138" t="n">
        <f aca="false">SUMPRODUCT(I3:I18*$L$3:$L$18)</f>
        <v>138.244722222222</v>
      </c>
      <c r="D25" s="138" t="n">
        <f aca="false">C25*36</f>
        <v>4976.81</v>
      </c>
      <c r="E25" s="162"/>
      <c r="F25" s="164"/>
      <c r="G25" s="125"/>
      <c r="H25" s="164"/>
      <c r="I25" s="125"/>
      <c r="J25" s="164"/>
      <c r="K25" s="162"/>
      <c r="L25" s="162"/>
    </row>
    <row r="26" customFormat="false" ht="15" hidden="false" customHeight="false" outlineLevel="0" collapsed="false">
      <c r="A26" s="162"/>
      <c r="B26" s="133" t="s">
        <v>333</v>
      </c>
      <c r="C26" s="138" t="n">
        <f aca="false">SUMPRODUCT(J3:J18*$L$3:$L$18)</f>
        <v>225.877916666667</v>
      </c>
      <c r="D26" s="138" t="n">
        <f aca="false">C26*36</f>
        <v>8131.605</v>
      </c>
      <c r="E26" s="162"/>
      <c r="F26" s="164"/>
      <c r="G26" s="125"/>
      <c r="H26" s="164"/>
      <c r="I26" s="125"/>
      <c r="J26" s="164"/>
      <c r="K26" s="162"/>
      <c r="L26" s="162"/>
    </row>
  </sheetData>
  <sheetProtection sheet="true" password="cc49" objects="true" scenarios="true"/>
  <mergeCells count="7">
    <mergeCell ref="A1:A2"/>
    <mergeCell ref="B1:B2"/>
    <mergeCell ref="C1:C2"/>
    <mergeCell ref="D1:D2"/>
    <mergeCell ref="E1:J1"/>
    <mergeCell ref="K1:K2"/>
    <mergeCell ref="L1:L2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tableParts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J31"/>
  <sheetViews>
    <sheetView showFormulas="false" showGridLines="tru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H34" activeCellId="0" sqref="H34"/>
    </sheetView>
  </sheetViews>
  <sheetFormatPr defaultRowHeight="13.8" zeroHeight="false" outlineLevelRow="0" outlineLevelCol="0"/>
  <cols>
    <col collapsed="false" customWidth="true" hidden="false" outlineLevel="0" max="1" min="1" style="6" width="8.57"/>
    <col collapsed="false" customWidth="true" hidden="false" outlineLevel="0" max="2" min="2" style="6" width="25"/>
    <col collapsed="false" customWidth="true" hidden="false" outlineLevel="0" max="3" min="3" style="6" width="21.57"/>
    <col collapsed="false" customWidth="true" hidden="false" outlineLevel="0" max="4" min="4" style="6" width="21.15"/>
    <col collapsed="false" customWidth="true" hidden="false" outlineLevel="0" max="5" min="5" style="6" width="12.86"/>
    <col collapsed="false" customWidth="true" hidden="false" outlineLevel="0" max="6" min="6" style="6" width="17.86"/>
    <col collapsed="false" customWidth="true" hidden="false" outlineLevel="0" max="7" min="7" style="6" width="15.29"/>
    <col collapsed="false" customWidth="true" hidden="false" outlineLevel="0" max="8" min="8" style="6" width="17.14"/>
    <col collapsed="false" customWidth="true" hidden="false" outlineLevel="0" max="9" min="9" style="6" width="14.43"/>
    <col collapsed="false" customWidth="true" hidden="false" outlineLevel="0" max="10" min="10" style="6" width="15.57"/>
    <col collapsed="false" customWidth="true" hidden="false" outlineLevel="0" max="1025" min="11" style="6" width="14.43"/>
  </cols>
  <sheetData>
    <row r="1" customFormat="false" ht="13.8" hidden="false" customHeight="false" outlineLevel="0" collapsed="false">
      <c r="A1" s="7"/>
      <c r="B1" s="8" t="s">
        <v>8</v>
      </c>
      <c r="C1" s="8"/>
      <c r="D1" s="8"/>
      <c r="E1" s="8"/>
      <c r="F1" s="8"/>
      <c r="G1" s="8"/>
      <c r="H1" s="7"/>
    </row>
    <row r="2" customFormat="false" ht="15" hidden="false" customHeight="false" outlineLevel="0" collapsed="false">
      <c r="A2" s="9"/>
      <c r="B2" s="10" t="s">
        <v>9</v>
      </c>
      <c r="C2" s="11" t="s">
        <v>10</v>
      </c>
      <c r="D2" s="10" t="s">
        <v>11</v>
      </c>
      <c r="E2" s="11" t="s">
        <v>12</v>
      </c>
      <c r="F2" s="10" t="s">
        <v>13</v>
      </c>
      <c r="G2" s="12" t="n">
        <v>44678</v>
      </c>
      <c r="H2" s="13"/>
    </row>
    <row r="3" customFormat="false" ht="13.8" hidden="false" customHeight="false" outlineLevel="0" collapsed="false">
      <c r="A3" s="9"/>
      <c r="B3" s="14"/>
      <c r="C3" s="15"/>
      <c r="D3" s="15"/>
      <c r="E3" s="15"/>
      <c r="F3" s="15"/>
      <c r="G3" s="15"/>
      <c r="H3" s="13"/>
    </row>
    <row r="4" customFormat="false" ht="13.8" hidden="false" customHeight="false" outlineLevel="0" collapsed="false">
      <c r="A4" s="9"/>
      <c r="B4" s="16" t="s">
        <v>14</v>
      </c>
      <c r="C4" s="17"/>
      <c r="D4" s="17"/>
      <c r="E4" s="17"/>
      <c r="F4" s="17"/>
      <c r="G4" s="17"/>
      <c r="H4" s="13"/>
    </row>
    <row r="5" customFormat="false" ht="13.8" hidden="false" customHeight="false" outlineLevel="0" collapsed="false">
      <c r="A5" s="9"/>
      <c r="B5" s="18" t="s">
        <v>15</v>
      </c>
      <c r="C5" s="19"/>
      <c r="D5" s="19"/>
      <c r="E5" s="19"/>
      <c r="F5" s="19"/>
      <c r="G5" s="19"/>
      <c r="H5" s="13"/>
    </row>
    <row r="6" customFormat="false" ht="13.8" hidden="false" customHeight="false" outlineLevel="0" collapsed="false">
      <c r="A6" s="9"/>
      <c r="B6" s="20" t="s">
        <v>16</v>
      </c>
      <c r="C6" s="17"/>
      <c r="D6" s="17"/>
      <c r="E6" s="17"/>
      <c r="F6" s="17"/>
      <c r="G6" s="17"/>
      <c r="H6" s="13"/>
    </row>
    <row r="7" customFormat="false" ht="13.8" hidden="false" customHeight="false" outlineLevel="0" collapsed="false">
      <c r="A7" s="9"/>
      <c r="B7" s="18" t="s">
        <v>17</v>
      </c>
      <c r="C7" s="19"/>
      <c r="D7" s="19"/>
      <c r="E7" s="19"/>
      <c r="F7" s="19"/>
      <c r="G7" s="19"/>
      <c r="H7" s="13"/>
    </row>
    <row r="8" customFormat="false" ht="13.8" hidden="false" customHeight="false" outlineLevel="0" collapsed="false">
      <c r="A8" s="9"/>
      <c r="B8" s="20" t="s">
        <v>18</v>
      </c>
      <c r="C8" s="17"/>
      <c r="D8" s="17"/>
      <c r="E8" s="17"/>
      <c r="F8" s="17"/>
      <c r="G8" s="17"/>
      <c r="H8" s="13"/>
    </row>
    <row r="9" customFormat="false" ht="13.8" hidden="false" customHeight="false" outlineLevel="0" collapsed="false">
      <c r="A9" s="9"/>
      <c r="B9" s="21"/>
      <c r="C9" s="21"/>
      <c r="D9" s="21"/>
      <c r="E9" s="21"/>
      <c r="F9" s="21"/>
      <c r="G9" s="21"/>
      <c r="H9" s="13"/>
    </row>
    <row r="10" customFormat="false" ht="15" hidden="false" customHeight="true" outlineLevel="0" collapsed="false">
      <c r="A10" s="22"/>
      <c r="B10" s="23" t="s">
        <v>19</v>
      </c>
      <c r="C10" s="23"/>
      <c r="D10" s="23"/>
      <c r="E10" s="23"/>
      <c r="F10" s="23"/>
      <c r="G10" s="23"/>
      <c r="H10" s="21"/>
    </row>
    <row r="11" customFormat="false" ht="15" hidden="false" customHeight="false" outlineLevel="0" collapsed="false">
      <c r="A11" s="24"/>
      <c r="B11" s="25" t="s">
        <v>20</v>
      </c>
      <c r="C11" s="26" t="s">
        <v>21</v>
      </c>
      <c r="D11" s="27" t="s">
        <v>22</v>
      </c>
      <c r="E11" s="28" t="n">
        <v>0.0165</v>
      </c>
      <c r="F11" s="27" t="s">
        <v>23</v>
      </c>
      <c r="G11" s="28" t="n">
        <v>0.076</v>
      </c>
      <c r="H11" s="24"/>
    </row>
    <row r="12" customFormat="false" ht="15" hidden="false" customHeight="false" outlineLevel="0" collapsed="false">
      <c r="A12" s="24"/>
      <c r="B12" s="29" t="s">
        <v>24</v>
      </c>
      <c r="C12" s="30" t="n">
        <f aca="false">E12*G12</f>
        <v>0.0212</v>
      </c>
      <c r="D12" s="31" t="s">
        <v>25</v>
      </c>
      <c r="E12" s="28" t="n">
        <v>0.02</v>
      </c>
      <c r="F12" s="31" t="s">
        <v>26</v>
      </c>
      <c r="G12" s="32" t="n">
        <v>1.06</v>
      </c>
      <c r="H12" s="24"/>
    </row>
    <row r="13" customFormat="false" ht="13.8" hidden="false" customHeight="false" outlineLevel="0" collapsed="false">
      <c r="A13" s="22"/>
      <c r="B13" s="21"/>
      <c r="C13" s="21"/>
      <c r="D13" s="21"/>
      <c r="E13" s="21"/>
      <c r="F13" s="21"/>
      <c r="G13" s="21"/>
      <c r="H13" s="21"/>
    </row>
    <row r="14" customFormat="false" ht="15" hidden="false" customHeight="true" outlineLevel="0" collapsed="false">
      <c r="A14" s="33" t="s">
        <v>27</v>
      </c>
      <c r="B14" s="33"/>
      <c r="C14" s="33"/>
      <c r="D14" s="33"/>
      <c r="E14" s="33"/>
      <c r="F14" s="33"/>
      <c r="G14" s="33"/>
      <c r="H14" s="33"/>
    </row>
    <row r="15" customFormat="false" ht="13.8" hidden="false" customHeight="false" outlineLevel="0" collapsed="false">
      <c r="A15" s="22"/>
      <c r="B15" s="34"/>
      <c r="C15" s="34"/>
      <c r="D15" s="22"/>
      <c r="E15" s="22"/>
      <c r="F15" s="22"/>
      <c r="G15" s="22"/>
      <c r="H15" s="22"/>
    </row>
    <row r="16" customFormat="false" ht="42" hidden="false" customHeight="false" outlineLevel="0" collapsed="false">
      <c r="A16" s="23" t="s">
        <v>28</v>
      </c>
      <c r="B16" s="23" t="s">
        <v>29</v>
      </c>
      <c r="C16" s="23" t="s">
        <v>30</v>
      </c>
      <c r="D16" s="23" t="s">
        <v>31</v>
      </c>
      <c r="E16" s="23" t="s">
        <v>32</v>
      </c>
      <c r="F16" s="23" t="s">
        <v>33</v>
      </c>
      <c r="G16" s="23" t="s">
        <v>34</v>
      </c>
      <c r="H16" s="23" t="s">
        <v>35</v>
      </c>
    </row>
    <row r="17" customFormat="false" ht="15" hidden="false" customHeight="false" outlineLevel="0" collapsed="false">
      <c r="A17" s="35" t="n">
        <v>1</v>
      </c>
      <c r="B17" s="36" t="s">
        <v>36</v>
      </c>
      <c r="C17" s="35" t="s">
        <v>37</v>
      </c>
      <c r="D17" s="35" t="s">
        <v>38</v>
      </c>
      <c r="E17" s="35" t="n">
        <v>252</v>
      </c>
      <c r="F17" s="37" t="n">
        <f aca="false">'Item 1'!E153</f>
        <v>5230.13</v>
      </c>
      <c r="G17" s="37" t="n">
        <f aca="false">H17/36</f>
        <v>36610.91</v>
      </c>
      <c r="H17" s="37" t="n">
        <f aca="false">E17*F17</f>
        <v>1317992.76</v>
      </c>
    </row>
    <row r="18" customFormat="false" ht="15" hidden="false" customHeight="false" outlineLevel="0" collapsed="false">
      <c r="A18" s="38" t="n">
        <v>2</v>
      </c>
      <c r="B18" s="39" t="s">
        <v>36</v>
      </c>
      <c r="C18" s="38" t="s">
        <v>39</v>
      </c>
      <c r="D18" s="38" t="s">
        <v>38</v>
      </c>
      <c r="E18" s="38" t="n">
        <v>360</v>
      </c>
      <c r="F18" s="40" t="n">
        <f aca="false">'Item 2'!E153</f>
        <v>4976.1</v>
      </c>
      <c r="G18" s="40" t="n">
        <f aca="false">H18/36</f>
        <v>49761</v>
      </c>
      <c r="H18" s="40" t="n">
        <f aca="false">E18*F18</f>
        <v>1791396</v>
      </c>
    </row>
    <row r="19" customFormat="false" ht="15" hidden="false" customHeight="false" outlineLevel="0" collapsed="false">
      <c r="A19" s="35" t="n">
        <v>3</v>
      </c>
      <c r="B19" s="36" t="s">
        <v>36</v>
      </c>
      <c r="C19" s="35" t="s">
        <v>40</v>
      </c>
      <c r="D19" s="35" t="s">
        <v>38</v>
      </c>
      <c r="E19" s="35" t="n">
        <v>36</v>
      </c>
      <c r="F19" s="37" t="n">
        <f aca="false">'Item 3'!E153</f>
        <v>5005.21</v>
      </c>
      <c r="G19" s="37" t="n">
        <f aca="false">H19/36</f>
        <v>5005.21</v>
      </c>
      <c r="H19" s="37" t="n">
        <f aca="false">E19*F19</f>
        <v>180187.56</v>
      </c>
    </row>
    <row r="20" customFormat="false" ht="15" hidden="false" customHeight="false" outlineLevel="0" collapsed="false">
      <c r="A20" s="38" t="n">
        <v>4</v>
      </c>
      <c r="B20" s="39" t="s">
        <v>41</v>
      </c>
      <c r="C20" s="38" t="s">
        <v>40</v>
      </c>
      <c r="D20" s="38" t="s">
        <v>38</v>
      </c>
      <c r="E20" s="38" t="n">
        <v>36</v>
      </c>
      <c r="F20" s="41" t="n">
        <f aca="false">'Item 4'!E161</f>
        <v>8006.34</v>
      </c>
      <c r="G20" s="40" t="n">
        <f aca="false">H20/36</f>
        <v>8006.34</v>
      </c>
      <c r="H20" s="40" t="n">
        <f aca="false">E20*F20</f>
        <v>288228.24</v>
      </c>
    </row>
    <row r="21" customFormat="false" ht="15" hidden="false" customHeight="false" outlineLevel="0" collapsed="false">
      <c r="A21" s="35" t="n">
        <v>5</v>
      </c>
      <c r="B21" s="36" t="s">
        <v>41</v>
      </c>
      <c r="C21" s="35" t="s">
        <v>42</v>
      </c>
      <c r="D21" s="35" t="s">
        <v>38</v>
      </c>
      <c r="E21" s="35" t="n">
        <v>36</v>
      </c>
      <c r="F21" s="42" t="n">
        <f aca="false">'Item 5'!E161</f>
        <v>12425.91</v>
      </c>
      <c r="G21" s="37" t="n">
        <f aca="false">H21/36</f>
        <v>12425.91</v>
      </c>
      <c r="H21" s="37" t="n">
        <f aca="false">E21*F21</f>
        <v>447332.76</v>
      </c>
    </row>
    <row r="22" customFormat="false" ht="15" hidden="false" customHeight="false" outlineLevel="0" collapsed="false">
      <c r="A22" s="38" t="n">
        <v>6</v>
      </c>
      <c r="B22" s="39" t="s">
        <v>41</v>
      </c>
      <c r="C22" s="38" t="s">
        <v>43</v>
      </c>
      <c r="D22" s="38" t="s">
        <v>38</v>
      </c>
      <c r="E22" s="38" t="n">
        <v>108</v>
      </c>
      <c r="F22" s="41" t="n">
        <f aca="false">'Item 6'!E161</f>
        <v>7977.06</v>
      </c>
      <c r="G22" s="40" t="n">
        <f aca="false">H22/36</f>
        <v>23931.18</v>
      </c>
      <c r="H22" s="40" t="n">
        <f aca="false">E22*F22</f>
        <v>861522.48</v>
      </c>
    </row>
    <row r="23" customFormat="false" ht="14.9" hidden="false" customHeight="false" outlineLevel="0" collapsed="false">
      <c r="A23" s="35" t="n">
        <v>7</v>
      </c>
      <c r="B23" s="36" t="s">
        <v>44</v>
      </c>
      <c r="C23" s="35" t="s">
        <v>45</v>
      </c>
      <c r="D23" s="35" t="s">
        <v>38</v>
      </c>
      <c r="E23" s="35" t="n">
        <v>72</v>
      </c>
      <c r="F23" s="42" t="n">
        <f aca="false">'Item 7'!E161</f>
        <v>5413.09</v>
      </c>
      <c r="G23" s="37" t="n">
        <f aca="false">H23/36</f>
        <v>10826.18</v>
      </c>
      <c r="H23" s="37" t="n">
        <f aca="false">E23*F23</f>
        <v>389742.48</v>
      </c>
      <c r="J23" s="43"/>
    </row>
    <row r="24" customFormat="false" ht="14.9" hidden="false" customHeight="false" outlineLevel="0" collapsed="false">
      <c r="A24" s="38" t="n">
        <v>8</v>
      </c>
      <c r="B24" s="39" t="s">
        <v>44</v>
      </c>
      <c r="C24" s="38" t="s">
        <v>43</v>
      </c>
      <c r="D24" s="38" t="s">
        <v>38</v>
      </c>
      <c r="E24" s="38" t="n">
        <v>441</v>
      </c>
      <c r="F24" s="41" t="n">
        <f aca="false">'Item 8'!E161</f>
        <v>3866.22</v>
      </c>
      <c r="G24" s="40" t="n">
        <f aca="false">H24/36</f>
        <v>47361.195</v>
      </c>
      <c r="H24" s="40" t="n">
        <f aca="false">E24*F24</f>
        <v>1705003.02</v>
      </c>
      <c r="J24" s="43"/>
    </row>
    <row r="25" customFormat="false" ht="15" hidden="false" customHeight="false" outlineLevel="0" collapsed="false">
      <c r="A25" s="35" t="n">
        <v>9</v>
      </c>
      <c r="B25" s="36" t="s">
        <v>44</v>
      </c>
      <c r="C25" s="35" t="s">
        <v>42</v>
      </c>
      <c r="D25" s="35" t="s">
        <v>38</v>
      </c>
      <c r="E25" s="35" t="n">
        <v>309</v>
      </c>
      <c r="F25" s="42" t="n">
        <f aca="false">'Item 9'!E161</f>
        <v>4307.96</v>
      </c>
      <c r="G25" s="37" t="n">
        <f aca="false">H25/36</f>
        <v>36976.6566666667</v>
      </c>
      <c r="H25" s="37" t="n">
        <f aca="false">E25*F25</f>
        <v>1331159.64</v>
      </c>
    </row>
    <row r="26" customFormat="false" ht="15" hidden="false" customHeight="false" outlineLevel="0" collapsed="false">
      <c r="A26" s="38" t="n">
        <v>10</v>
      </c>
      <c r="B26" s="39" t="s">
        <v>44</v>
      </c>
      <c r="C26" s="38" t="s">
        <v>40</v>
      </c>
      <c r="D26" s="38" t="s">
        <v>38</v>
      </c>
      <c r="E26" s="38" t="n">
        <v>135</v>
      </c>
      <c r="F26" s="41" t="n">
        <f aca="false">'Item 10'!E161</f>
        <v>4096.12</v>
      </c>
      <c r="G26" s="40" t="n">
        <f aca="false">H26/36</f>
        <v>15360.45</v>
      </c>
      <c r="H26" s="40" t="n">
        <f aca="false">E26*F26</f>
        <v>552976.2</v>
      </c>
    </row>
    <row r="27" customFormat="false" ht="15" hidden="false" customHeight="false" outlineLevel="0" collapsed="false">
      <c r="A27" s="35" t="n">
        <v>11</v>
      </c>
      <c r="B27" s="36" t="s">
        <v>44</v>
      </c>
      <c r="C27" s="35" t="s">
        <v>46</v>
      </c>
      <c r="D27" s="35" t="s">
        <v>38</v>
      </c>
      <c r="E27" s="35" t="n">
        <v>240</v>
      </c>
      <c r="F27" s="42" t="n">
        <f aca="false">'Item 11'!E161</f>
        <v>3854.86</v>
      </c>
      <c r="G27" s="37" t="n">
        <f aca="false">H27/36</f>
        <v>25699.0666666667</v>
      </c>
      <c r="H27" s="37" t="n">
        <f aca="false">E27*F27</f>
        <v>925166.4</v>
      </c>
    </row>
    <row r="28" customFormat="false" ht="15" hidden="false" customHeight="false" outlineLevel="0" collapsed="false">
      <c r="A28" s="38" t="n">
        <v>12</v>
      </c>
      <c r="B28" s="39" t="s">
        <v>44</v>
      </c>
      <c r="C28" s="38" t="s">
        <v>39</v>
      </c>
      <c r="D28" s="38" t="s">
        <v>38</v>
      </c>
      <c r="E28" s="38" t="n">
        <v>816</v>
      </c>
      <c r="F28" s="41" t="n">
        <f aca="false">'Item 12'!E161</f>
        <v>4075.95</v>
      </c>
      <c r="G28" s="40" t="n">
        <f aca="false">H28/36</f>
        <v>92388.2</v>
      </c>
      <c r="H28" s="40" t="n">
        <f aca="false">E28*F28</f>
        <v>3325975.2</v>
      </c>
    </row>
    <row r="29" customFormat="false" ht="15" hidden="false" customHeight="false" outlineLevel="0" collapsed="false">
      <c r="A29" s="35" t="n">
        <v>13</v>
      </c>
      <c r="B29" s="36" t="s">
        <v>44</v>
      </c>
      <c r="C29" s="35" t="s">
        <v>37</v>
      </c>
      <c r="D29" s="35" t="s">
        <v>38</v>
      </c>
      <c r="E29" s="35" t="n">
        <v>180</v>
      </c>
      <c r="F29" s="42" t="n">
        <f aca="false">'Item 13'!E153</f>
        <v>5182.74</v>
      </c>
      <c r="G29" s="37" t="n">
        <f aca="false">H29/36</f>
        <v>25913.7</v>
      </c>
      <c r="H29" s="37" t="n">
        <f aca="false">E29*F29</f>
        <v>932893.2</v>
      </c>
    </row>
    <row r="30" customFormat="false" ht="15" hidden="false" customHeight="false" outlineLevel="0" collapsed="false">
      <c r="A30" s="38" t="n">
        <v>14</v>
      </c>
      <c r="B30" s="39" t="s">
        <v>44</v>
      </c>
      <c r="C30" s="38" t="s">
        <v>47</v>
      </c>
      <c r="D30" s="38" t="s">
        <v>38</v>
      </c>
      <c r="E30" s="38" t="n">
        <v>36</v>
      </c>
      <c r="F30" s="41" t="n">
        <f aca="false">'Item 14'!E153</f>
        <v>6722.6</v>
      </c>
      <c r="G30" s="40" t="n">
        <f aca="false">H30/36</f>
        <v>6722.6</v>
      </c>
      <c r="H30" s="40" t="n">
        <f aca="false">E30*F30</f>
        <v>242013.6</v>
      </c>
    </row>
    <row r="31" customFormat="false" ht="15" hidden="false" customHeight="true" outlineLevel="0" collapsed="false">
      <c r="A31" s="44" t="s">
        <v>48</v>
      </c>
      <c r="B31" s="44"/>
      <c r="C31" s="44"/>
      <c r="D31" s="44"/>
      <c r="E31" s="44"/>
      <c r="F31" s="44"/>
      <c r="G31" s="45" t="n">
        <f aca="false">SUM(G17:G30)</f>
        <v>396988.598333333</v>
      </c>
      <c r="H31" s="45" t="n">
        <f aca="false">SUM(H17:H30)</f>
        <v>14291589.54</v>
      </c>
    </row>
  </sheetData>
  <sheetProtection sheet="true" password="cc49" objects="true" scenarios="true"/>
  <mergeCells count="9">
    <mergeCell ref="B1:G1"/>
    <mergeCell ref="C4:G4"/>
    <mergeCell ref="C5:G5"/>
    <mergeCell ref="C6:G6"/>
    <mergeCell ref="C7:G7"/>
    <mergeCell ref="C8:G8"/>
    <mergeCell ref="B10:G10"/>
    <mergeCell ref="A14:H14"/>
    <mergeCell ref="A31:F31"/>
  </mergeCells>
  <dataValidations count="1">
    <dataValidation allowBlank="true" operator="between" showDropDown="false" showErrorMessage="false" showInputMessage="false" sqref="C11" type="list">
      <formula1>"Lucro Real,Lucro Presumido,Simples"</formula1>
      <formula2>0</formula2>
    </dataValidation>
  </dataValidations>
  <printOptions headings="false" gridLines="false" gridLinesSet="true" horizontalCentered="true" verticalCentered="false"/>
  <pageMargins left="0.25" right="0.25" top="0.75" bottom="0.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3" ySplit="2" topLeftCell="D3" activePane="bottomRight" state="frozen"/>
      <selection pane="topLeft" activeCell="A1" activeCellId="0" sqref="A1"/>
      <selection pane="topRight" activeCell="D1" activeCellId="0" sqref="D1"/>
      <selection pane="bottomLeft" activeCell="A3" activeCellId="0" sqref="A3"/>
      <selection pane="bottomRight" activeCell="E14" activeCellId="0" sqref="E14"/>
    </sheetView>
  </sheetViews>
  <sheetFormatPr defaultRowHeight="13.8" zeroHeight="false" outlineLevelRow="0" outlineLevelCol="0"/>
  <cols>
    <col collapsed="false" customWidth="true" hidden="false" outlineLevel="0" max="1" min="1" style="148" width="7.14"/>
    <col collapsed="false" customWidth="true" hidden="false" outlineLevel="0" max="2" min="2" style="148" width="49"/>
    <col collapsed="false" customWidth="true" hidden="false" outlineLevel="0" max="3" min="3" style="148" width="11.29"/>
    <col collapsed="false" customWidth="true" hidden="false" outlineLevel="0" max="4" min="4" style="148" width="10.29"/>
    <col collapsed="false" customWidth="true" hidden="false" outlineLevel="0" max="5" min="5" style="148" width="12.68"/>
    <col collapsed="false" customWidth="true" hidden="false" outlineLevel="0" max="6" min="6" style="148" width="13.71"/>
    <col collapsed="false" customWidth="true" hidden="false" outlineLevel="0" max="7" min="7" style="148" width="12.43"/>
    <col collapsed="false" customWidth="true" hidden="false" outlineLevel="0" max="17" min="8" style="148" width="9.7"/>
    <col collapsed="false" customWidth="true" hidden="false" outlineLevel="0" max="18" min="18" style="148" width="9.14"/>
    <col collapsed="false" customWidth="true" hidden="false" outlineLevel="0" max="19" min="19" style="148" width="14"/>
    <col collapsed="false" customWidth="true" hidden="false" outlineLevel="0" max="1025" min="20" style="148" width="14.43"/>
  </cols>
  <sheetData>
    <row r="1" customFormat="false" ht="15" hidden="false" customHeight="true" outlineLevel="0" collapsed="false">
      <c r="A1" s="149" t="s">
        <v>217</v>
      </c>
      <c r="B1" s="149" t="s">
        <v>218</v>
      </c>
      <c r="C1" s="149" t="s">
        <v>219</v>
      </c>
      <c r="D1" s="150" t="s">
        <v>220</v>
      </c>
      <c r="E1" s="150" t="s">
        <v>335</v>
      </c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1" t="s">
        <v>222</v>
      </c>
      <c r="S1" s="151" t="s">
        <v>336</v>
      </c>
    </row>
    <row r="2" customFormat="false" ht="28.5" hidden="false" customHeight="false" outlineLevel="0" collapsed="false">
      <c r="A2" s="149"/>
      <c r="B2" s="149"/>
      <c r="C2" s="149"/>
      <c r="D2" s="149"/>
      <c r="E2" s="150" t="s">
        <v>245</v>
      </c>
      <c r="F2" s="150" t="s">
        <v>246</v>
      </c>
      <c r="G2" s="150" t="s">
        <v>247</v>
      </c>
      <c r="H2" s="150" t="s">
        <v>248</v>
      </c>
      <c r="I2" s="150" t="s">
        <v>249</v>
      </c>
      <c r="J2" s="150" t="s">
        <v>250</v>
      </c>
      <c r="K2" s="150" t="s">
        <v>251</v>
      </c>
      <c r="L2" s="150" t="s">
        <v>224</v>
      </c>
      <c r="M2" s="150" t="s">
        <v>252</v>
      </c>
      <c r="N2" s="150" t="s">
        <v>337</v>
      </c>
      <c r="O2" s="150" t="s">
        <v>353</v>
      </c>
      <c r="P2" s="150" t="s">
        <v>255</v>
      </c>
      <c r="Q2" s="150" t="s">
        <v>256</v>
      </c>
      <c r="R2" s="151"/>
      <c r="S2" s="151"/>
    </row>
    <row r="3" customFormat="false" ht="15" hidden="false" customHeight="false" outlineLevel="0" collapsed="false">
      <c r="A3" s="152" t="n">
        <v>1</v>
      </c>
      <c r="B3" s="153" t="s">
        <v>354</v>
      </c>
      <c r="C3" s="152" t="s">
        <v>279</v>
      </c>
      <c r="D3" s="154" t="n">
        <v>1</v>
      </c>
      <c r="E3" s="154" t="n">
        <v>2</v>
      </c>
      <c r="F3" s="154" t="n">
        <v>1</v>
      </c>
      <c r="G3" s="154" t="n">
        <v>23</v>
      </c>
      <c r="H3" s="155" t="n">
        <v>7</v>
      </c>
      <c r="I3" s="155" t="n">
        <v>5</v>
      </c>
      <c r="J3" s="155" t="n">
        <v>13</v>
      </c>
      <c r="K3" s="155" t="n">
        <v>4</v>
      </c>
      <c r="L3" s="155" t="n">
        <v>9</v>
      </c>
      <c r="M3" s="155" t="n">
        <v>4</v>
      </c>
      <c r="N3" s="155" t="n">
        <v>7</v>
      </c>
      <c r="O3" s="155" t="n">
        <v>3</v>
      </c>
      <c r="P3" s="155" t="n">
        <v>4</v>
      </c>
      <c r="Q3" s="155" t="n">
        <v>1</v>
      </c>
      <c r="R3" s="156" t="n">
        <v>6.56</v>
      </c>
      <c r="S3" s="157" t="n">
        <f aca="false">R3/D3</f>
        <v>6.56</v>
      </c>
    </row>
    <row r="4" customFormat="false" ht="15" hidden="false" customHeight="false" outlineLevel="0" collapsed="false">
      <c r="A4" s="158" t="n">
        <v>2</v>
      </c>
      <c r="B4" s="159" t="s">
        <v>355</v>
      </c>
      <c r="C4" s="158" t="s">
        <v>219</v>
      </c>
      <c r="D4" s="35" t="n">
        <v>12</v>
      </c>
      <c r="E4" s="35" t="n">
        <v>2</v>
      </c>
      <c r="F4" s="35" t="n">
        <v>2</v>
      </c>
      <c r="G4" s="35" t="n">
        <v>23</v>
      </c>
      <c r="H4" s="160" t="n">
        <v>7</v>
      </c>
      <c r="I4" s="160" t="n">
        <v>5</v>
      </c>
      <c r="J4" s="160" t="n">
        <v>13</v>
      </c>
      <c r="K4" s="160" t="n">
        <v>4</v>
      </c>
      <c r="L4" s="160" t="n">
        <v>18</v>
      </c>
      <c r="M4" s="160" t="n">
        <v>0</v>
      </c>
      <c r="N4" s="160" t="n">
        <v>7</v>
      </c>
      <c r="O4" s="160" t="n">
        <v>3</v>
      </c>
      <c r="P4" s="160" t="n">
        <v>4</v>
      </c>
      <c r="Q4" s="160" t="n">
        <v>1</v>
      </c>
      <c r="R4" s="42" t="n">
        <v>6.9</v>
      </c>
      <c r="S4" s="161" t="n">
        <f aca="false">R4/D4</f>
        <v>0.575</v>
      </c>
    </row>
    <row r="5" customFormat="false" ht="28.5" hidden="false" customHeight="false" outlineLevel="0" collapsed="false">
      <c r="A5" s="152" t="n">
        <v>3</v>
      </c>
      <c r="B5" s="153" t="s">
        <v>356</v>
      </c>
      <c r="C5" s="152" t="s">
        <v>279</v>
      </c>
      <c r="D5" s="154" t="n">
        <v>12</v>
      </c>
      <c r="E5" s="154" t="n">
        <v>2</v>
      </c>
      <c r="F5" s="154" t="n">
        <v>1</v>
      </c>
      <c r="G5" s="154" t="n">
        <v>23</v>
      </c>
      <c r="H5" s="155" t="n">
        <v>7</v>
      </c>
      <c r="I5" s="155" t="n">
        <v>5</v>
      </c>
      <c r="J5" s="155" t="n">
        <v>13</v>
      </c>
      <c r="K5" s="155" t="n">
        <v>4</v>
      </c>
      <c r="L5" s="155" t="n">
        <v>18</v>
      </c>
      <c r="M5" s="155" t="n">
        <v>0</v>
      </c>
      <c r="N5" s="155" t="n">
        <v>7</v>
      </c>
      <c r="O5" s="155" t="n">
        <v>3</v>
      </c>
      <c r="P5" s="155" t="n">
        <v>4</v>
      </c>
      <c r="Q5" s="155" t="n">
        <v>1</v>
      </c>
      <c r="R5" s="156" t="n">
        <v>34.71</v>
      </c>
      <c r="S5" s="157" t="n">
        <f aca="false">R5/D5</f>
        <v>2.8925</v>
      </c>
    </row>
    <row r="6" customFormat="false" ht="28.5" hidden="false" customHeight="false" outlineLevel="0" collapsed="false">
      <c r="A6" s="158" t="n">
        <v>4</v>
      </c>
      <c r="B6" s="170" t="s">
        <v>357</v>
      </c>
      <c r="C6" s="158" t="s">
        <v>279</v>
      </c>
      <c r="D6" s="160" t="n">
        <v>12</v>
      </c>
      <c r="E6" s="35" t="n">
        <v>2</v>
      </c>
      <c r="F6" s="35" t="n">
        <v>1</v>
      </c>
      <c r="G6" s="35" t="n">
        <v>23</v>
      </c>
      <c r="H6" s="160" t="n">
        <v>7</v>
      </c>
      <c r="I6" s="35" t="n">
        <v>5</v>
      </c>
      <c r="J6" s="160" t="n">
        <v>13</v>
      </c>
      <c r="K6" s="160" t="n">
        <v>4</v>
      </c>
      <c r="L6" s="160" t="n">
        <v>18</v>
      </c>
      <c r="M6" s="160" t="n">
        <v>0</v>
      </c>
      <c r="N6" s="160" t="n">
        <v>7</v>
      </c>
      <c r="O6" s="160" t="n">
        <v>3</v>
      </c>
      <c r="P6" s="160" t="n">
        <v>4</v>
      </c>
      <c r="Q6" s="160" t="n">
        <v>1</v>
      </c>
      <c r="R6" s="42" t="n">
        <v>48.96</v>
      </c>
      <c r="S6" s="161" t="n">
        <f aca="false">R6/D6</f>
        <v>4.08</v>
      </c>
    </row>
    <row r="7" customFormat="false" ht="15" hidden="false" customHeight="false" outlineLevel="0" collapsed="false">
      <c r="A7" s="152" t="n">
        <v>5</v>
      </c>
      <c r="B7" s="171" t="s">
        <v>358</v>
      </c>
      <c r="C7" s="152" t="s">
        <v>219</v>
      </c>
      <c r="D7" s="155" t="n">
        <v>1</v>
      </c>
      <c r="E7" s="154" t="n">
        <v>2</v>
      </c>
      <c r="F7" s="154" t="n">
        <v>1</v>
      </c>
      <c r="G7" s="154" t="n">
        <v>23</v>
      </c>
      <c r="H7" s="155" t="n">
        <v>7</v>
      </c>
      <c r="I7" s="155" t="n">
        <v>5</v>
      </c>
      <c r="J7" s="155" t="n">
        <v>13</v>
      </c>
      <c r="K7" s="155" t="n">
        <v>4</v>
      </c>
      <c r="L7" s="155" t="n">
        <v>9</v>
      </c>
      <c r="M7" s="155" t="n">
        <v>4</v>
      </c>
      <c r="N7" s="155" t="n">
        <v>7</v>
      </c>
      <c r="O7" s="155" t="n">
        <v>3</v>
      </c>
      <c r="P7" s="155" t="n">
        <v>4</v>
      </c>
      <c r="Q7" s="155" t="n">
        <v>1</v>
      </c>
      <c r="R7" s="156" t="n">
        <v>3.79</v>
      </c>
      <c r="S7" s="157" t="n">
        <f aca="false">R7/D7</f>
        <v>3.79</v>
      </c>
    </row>
    <row r="8" customFormat="false" ht="15" hidden="false" customHeight="false" outlineLevel="0" collapsed="false">
      <c r="A8" s="158" t="n">
        <v>6</v>
      </c>
      <c r="B8" s="159" t="s">
        <v>359</v>
      </c>
      <c r="C8" s="158" t="s">
        <v>219</v>
      </c>
      <c r="D8" s="160" t="n">
        <v>12</v>
      </c>
      <c r="E8" s="35" t="n">
        <v>2</v>
      </c>
      <c r="F8" s="35" t="n">
        <v>1</v>
      </c>
      <c r="G8" s="35" t="n">
        <v>23</v>
      </c>
      <c r="H8" s="160" t="n">
        <v>7</v>
      </c>
      <c r="I8" s="160" t="n">
        <v>5</v>
      </c>
      <c r="J8" s="160" t="n">
        <v>13</v>
      </c>
      <c r="K8" s="160" t="n">
        <v>4</v>
      </c>
      <c r="L8" s="160" t="n">
        <v>18</v>
      </c>
      <c r="M8" s="160" t="n">
        <v>0</v>
      </c>
      <c r="N8" s="160" t="n">
        <v>7</v>
      </c>
      <c r="O8" s="160" t="n">
        <v>3</v>
      </c>
      <c r="P8" s="160" t="n">
        <v>4</v>
      </c>
      <c r="Q8" s="160" t="n">
        <v>1</v>
      </c>
      <c r="R8" s="42" t="n">
        <v>13.18</v>
      </c>
      <c r="S8" s="161" t="n">
        <f aca="false">R8/D8</f>
        <v>1.09833333333333</v>
      </c>
    </row>
    <row r="9" customFormat="false" ht="13.8" hidden="false" customHeight="false" outlineLevel="0" collapsed="false">
      <c r="A9" s="162"/>
      <c r="B9" s="163"/>
      <c r="C9" s="125"/>
      <c r="D9" s="164"/>
      <c r="E9" s="162"/>
      <c r="F9" s="162"/>
      <c r="G9" s="162"/>
      <c r="H9" s="172"/>
      <c r="I9" s="172"/>
      <c r="J9" s="125"/>
      <c r="K9" s="172"/>
      <c r="L9" s="172"/>
      <c r="M9" s="125"/>
      <c r="N9" s="125"/>
      <c r="O9" s="172"/>
      <c r="P9" s="172"/>
      <c r="Q9" s="172"/>
      <c r="R9" s="162"/>
      <c r="S9" s="162"/>
    </row>
    <row r="10" customFormat="false" ht="42" hidden="false" customHeight="false" outlineLevel="0" collapsed="false">
      <c r="A10" s="162"/>
      <c r="B10" s="173" t="s">
        <v>226</v>
      </c>
      <c r="C10" s="174" t="s">
        <v>227</v>
      </c>
      <c r="D10" s="174" t="s">
        <v>322</v>
      </c>
      <c r="E10" s="174" t="s">
        <v>323</v>
      </c>
      <c r="F10" s="174" t="s">
        <v>228</v>
      </c>
      <c r="G10" s="162"/>
      <c r="J10" s="175"/>
      <c r="K10" s="172"/>
      <c r="L10" s="172"/>
      <c r="M10" s="125"/>
      <c r="N10" s="125"/>
      <c r="O10" s="172"/>
      <c r="P10" s="172"/>
      <c r="Q10" s="172"/>
      <c r="R10" s="162"/>
      <c r="S10" s="167"/>
    </row>
    <row r="11" customFormat="false" ht="15" hidden="false" customHeight="false" outlineLevel="0" collapsed="false">
      <c r="A11" s="162"/>
      <c r="B11" s="176" t="s">
        <v>324</v>
      </c>
      <c r="C11" s="161" t="n">
        <f aca="false">SUMPRODUCT(E3:E8*$S$3:$S$8)</f>
        <v>37.9916666666667</v>
      </c>
      <c r="D11" s="158" t="n">
        <v>36</v>
      </c>
      <c r="E11" s="161" t="n">
        <f aca="false">D11*C11</f>
        <v>1367.7</v>
      </c>
      <c r="F11" s="161" t="n">
        <f aca="false">E11</f>
        <v>1367.7</v>
      </c>
      <c r="G11" s="162"/>
      <c r="H11" s="125"/>
      <c r="I11" s="125"/>
      <c r="J11" s="125"/>
      <c r="K11" s="172"/>
      <c r="L11" s="172"/>
      <c r="M11" s="125"/>
      <c r="N11" s="125"/>
      <c r="O11" s="172"/>
      <c r="P11" s="172"/>
      <c r="Q11" s="172"/>
      <c r="R11" s="162"/>
      <c r="S11" s="162"/>
    </row>
    <row r="12" customFormat="false" ht="15" hidden="false" customHeight="false" outlineLevel="0" collapsed="false">
      <c r="A12" s="162"/>
      <c r="B12" s="177" t="s">
        <v>246</v>
      </c>
      <c r="C12" s="178" t="n">
        <f aca="false">SUMPRODUCT(F3:F8*$S$3:$S$8)</f>
        <v>19.5708333333333</v>
      </c>
      <c r="D12" s="179" t="n">
        <v>36</v>
      </c>
      <c r="E12" s="178" t="n">
        <f aca="false">D12*C12</f>
        <v>704.55</v>
      </c>
      <c r="F12" s="178" t="n">
        <f aca="false">E12</f>
        <v>704.55</v>
      </c>
      <c r="G12" s="162"/>
      <c r="H12" s="125"/>
      <c r="I12" s="125"/>
      <c r="J12" s="125"/>
      <c r="K12" s="172"/>
      <c r="L12" s="172"/>
      <c r="M12" s="125"/>
      <c r="N12" s="125"/>
      <c r="O12" s="172"/>
      <c r="P12" s="172"/>
      <c r="Q12" s="172"/>
      <c r="R12" s="162"/>
      <c r="S12" s="162"/>
    </row>
    <row r="13" customFormat="false" ht="15" hidden="false" customHeight="false" outlineLevel="0" collapsed="false">
      <c r="A13" s="162"/>
      <c r="B13" s="176" t="s">
        <v>325</v>
      </c>
      <c r="C13" s="161" t="n">
        <f aca="false">SUMPRODUCT(G3:G8*$S$3:$S$8)</f>
        <v>436.904166666667</v>
      </c>
      <c r="D13" s="158" t="n">
        <v>33</v>
      </c>
      <c r="E13" s="161" t="n">
        <f aca="false">D13*C13</f>
        <v>14417.8375</v>
      </c>
      <c r="F13" s="161" t="n">
        <f aca="false">E13+E14</f>
        <v>14816.75</v>
      </c>
      <c r="G13" s="162"/>
      <c r="H13" s="125"/>
      <c r="I13" s="125"/>
      <c r="J13" s="125"/>
      <c r="K13" s="172"/>
      <c r="L13" s="172"/>
      <c r="M13" s="125"/>
      <c r="N13" s="125"/>
      <c r="O13" s="172"/>
      <c r="P13" s="172"/>
      <c r="Q13" s="172"/>
      <c r="R13" s="162"/>
      <c r="S13" s="162"/>
    </row>
    <row r="14" customFormat="false" ht="15" hidden="false" customHeight="false" outlineLevel="0" collapsed="false">
      <c r="A14" s="162"/>
      <c r="B14" s="176" t="s">
        <v>326</v>
      </c>
      <c r="C14" s="161" t="n">
        <f aca="false">SUMPRODUCT(H3:H8*$S$3:$S$8)</f>
        <v>132.970833333333</v>
      </c>
      <c r="D14" s="158" t="n">
        <v>3</v>
      </c>
      <c r="E14" s="161" t="n">
        <f aca="false">D14*C14</f>
        <v>398.9125</v>
      </c>
      <c r="F14" s="161"/>
      <c r="G14" s="162"/>
      <c r="H14" s="125"/>
      <c r="I14" s="125"/>
      <c r="J14" s="125"/>
      <c r="K14" s="172"/>
      <c r="L14" s="172"/>
      <c r="M14" s="125"/>
      <c r="N14" s="125"/>
      <c r="O14" s="172"/>
      <c r="P14" s="172"/>
      <c r="Q14" s="172"/>
      <c r="R14" s="162"/>
      <c r="S14" s="162"/>
    </row>
    <row r="15" customFormat="false" ht="15" hidden="false" customHeight="false" outlineLevel="0" collapsed="false">
      <c r="A15" s="162"/>
      <c r="B15" s="177" t="s">
        <v>327</v>
      </c>
      <c r="C15" s="178" t="n">
        <f aca="false">SUMPRODUCT(I3:I8*$S$3:$S$8)</f>
        <v>94.9791666666667</v>
      </c>
      <c r="D15" s="179" t="n">
        <v>36</v>
      </c>
      <c r="E15" s="178" t="n">
        <f aca="false">D15*C15</f>
        <v>3419.25</v>
      </c>
      <c r="F15" s="178" t="n">
        <f aca="false">E15</f>
        <v>3419.25</v>
      </c>
      <c r="G15" s="162"/>
      <c r="H15" s="125"/>
      <c r="I15" s="125"/>
      <c r="J15" s="125"/>
      <c r="K15" s="172"/>
      <c r="L15" s="172"/>
      <c r="M15" s="125"/>
      <c r="N15" s="125"/>
      <c r="O15" s="172"/>
      <c r="P15" s="172"/>
      <c r="Q15" s="172"/>
      <c r="R15" s="162"/>
      <c r="S15" s="162"/>
    </row>
    <row r="16" customFormat="false" ht="15" hidden="false" customHeight="false" outlineLevel="0" collapsed="false">
      <c r="A16" s="162"/>
      <c r="B16" s="176" t="s">
        <v>328</v>
      </c>
      <c r="C16" s="161" t="n">
        <f aca="false">SUMPRODUCT(J3:J8*$S$3:$S$8)</f>
        <v>246.945833333333</v>
      </c>
      <c r="D16" s="158" t="n">
        <v>33</v>
      </c>
      <c r="E16" s="161" t="n">
        <f aca="false">D16*C16</f>
        <v>8149.2125</v>
      </c>
      <c r="F16" s="161" t="n">
        <f aca="false">E16+E17</f>
        <v>8377.1625</v>
      </c>
      <c r="G16" s="162"/>
      <c r="H16" s="125"/>
      <c r="I16" s="125"/>
      <c r="J16" s="125"/>
      <c r="K16" s="172"/>
      <c r="L16" s="172"/>
      <c r="M16" s="125"/>
      <c r="N16" s="125"/>
      <c r="O16" s="172"/>
      <c r="P16" s="172"/>
      <c r="Q16" s="172"/>
      <c r="R16" s="162"/>
      <c r="S16" s="162"/>
    </row>
    <row r="17" customFormat="false" ht="15" hidden="false" customHeight="false" outlineLevel="0" collapsed="false">
      <c r="A17" s="162"/>
      <c r="B17" s="176" t="s">
        <v>329</v>
      </c>
      <c r="C17" s="161" t="n">
        <f aca="false">SUMPRODUCT(K3:K8*$S$3:$S$8)</f>
        <v>75.9833333333333</v>
      </c>
      <c r="D17" s="158" t="n">
        <v>3</v>
      </c>
      <c r="E17" s="161" t="n">
        <f aca="false">D17*C17</f>
        <v>227.95</v>
      </c>
      <c r="F17" s="161"/>
      <c r="G17" s="162"/>
      <c r="H17" s="125"/>
      <c r="I17" s="125"/>
      <c r="J17" s="125"/>
      <c r="K17" s="172"/>
      <c r="L17" s="172"/>
      <c r="M17" s="125"/>
      <c r="N17" s="125"/>
      <c r="O17" s="172"/>
      <c r="P17" s="172"/>
      <c r="Q17" s="172"/>
      <c r="R17" s="162"/>
      <c r="S17" s="162"/>
    </row>
    <row r="18" customFormat="false" ht="15" hidden="false" customHeight="false" outlineLevel="0" collapsed="false">
      <c r="A18" s="162"/>
      <c r="B18" s="177" t="s">
        <v>229</v>
      </c>
      <c r="C18" s="178" t="n">
        <f aca="false">SUMPRODUCT(L3:L8*$S$3:$S$8)</f>
        <v>248.775</v>
      </c>
      <c r="D18" s="179" t="n">
        <v>33</v>
      </c>
      <c r="E18" s="178" t="n">
        <f aca="false">D18*C18</f>
        <v>8209.575</v>
      </c>
      <c r="F18" s="178" t="n">
        <f aca="false">E18+E19</f>
        <v>8333.775</v>
      </c>
      <c r="G18" s="162"/>
      <c r="H18" s="125"/>
      <c r="I18" s="125"/>
      <c r="J18" s="125"/>
      <c r="K18" s="172"/>
      <c r="L18" s="172"/>
      <c r="M18" s="125"/>
      <c r="N18" s="125"/>
      <c r="O18" s="172"/>
      <c r="P18" s="172"/>
      <c r="Q18" s="172"/>
      <c r="R18" s="162"/>
      <c r="S18" s="162"/>
    </row>
    <row r="19" customFormat="false" ht="15" hidden="false" customHeight="false" outlineLevel="0" collapsed="false">
      <c r="A19" s="162"/>
      <c r="B19" s="177" t="s">
        <v>330</v>
      </c>
      <c r="C19" s="178" t="n">
        <f aca="false">SUMPRODUCT(M3:M8*$S$3:$S$8)</f>
        <v>41.4</v>
      </c>
      <c r="D19" s="179" t="n">
        <v>3</v>
      </c>
      <c r="E19" s="178" t="n">
        <f aca="false">D19*C19</f>
        <v>124.2</v>
      </c>
      <c r="F19" s="178"/>
      <c r="G19" s="162"/>
      <c r="H19" s="125"/>
      <c r="I19" s="125"/>
      <c r="J19" s="125"/>
      <c r="K19" s="172"/>
      <c r="L19" s="172"/>
      <c r="M19" s="125"/>
      <c r="N19" s="125"/>
      <c r="O19" s="172"/>
      <c r="P19" s="172"/>
      <c r="Q19" s="172"/>
      <c r="R19" s="162"/>
      <c r="S19" s="162"/>
    </row>
    <row r="20" customFormat="false" ht="15" hidden="false" customHeight="false" outlineLevel="0" collapsed="false">
      <c r="A20" s="162"/>
      <c r="B20" s="176" t="s">
        <v>331</v>
      </c>
      <c r="C20" s="161" t="n">
        <f aca="false">SUMPRODUCT(N3:N8*$S$3:$S$8)</f>
        <v>132.970833333333</v>
      </c>
      <c r="D20" s="158" t="n">
        <v>33</v>
      </c>
      <c r="E20" s="161" t="n">
        <f aca="false">D20*C20</f>
        <v>4388.0375</v>
      </c>
      <c r="F20" s="161" t="n">
        <f aca="false">E20+E21</f>
        <v>4559</v>
      </c>
      <c r="G20" s="162"/>
      <c r="H20" s="125"/>
      <c r="I20" s="125"/>
      <c r="J20" s="125"/>
      <c r="K20" s="172"/>
      <c r="L20" s="172"/>
      <c r="M20" s="125"/>
      <c r="N20" s="125"/>
      <c r="O20" s="172"/>
      <c r="P20" s="172"/>
      <c r="Q20" s="172"/>
      <c r="R20" s="162"/>
      <c r="S20" s="162"/>
    </row>
    <row r="21" customFormat="false" ht="15" hidden="false" customHeight="false" outlineLevel="0" collapsed="false">
      <c r="A21" s="162"/>
      <c r="B21" s="176" t="s">
        <v>332</v>
      </c>
      <c r="C21" s="161" t="n">
        <f aca="false">SUMPRODUCT(O3:O8*$S$3:$S$8)</f>
        <v>56.9875</v>
      </c>
      <c r="D21" s="158" t="n">
        <v>3</v>
      </c>
      <c r="E21" s="161" t="n">
        <f aca="false">D21*C21</f>
        <v>170.9625</v>
      </c>
      <c r="F21" s="161"/>
      <c r="G21" s="162"/>
      <c r="H21" s="125"/>
      <c r="I21" s="125"/>
      <c r="J21" s="125"/>
      <c r="K21" s="172"/>
      <c r="L21" s="172"/>
      <c r="M21" s="125"/>
      <c r="N21" s="125"/>
      <c r="O21" s="172"/>
      <c r="P21" s="172"/>
      <c r="Q21" s="172"/>
      <c r="R21" s="162"/>
      <c r="S21" s="162"/>
    </row>
    <row r="22" customFormat="false" ht="15" hidden="false" customHeight="false" outlineLevel="0" collapsed="false">
      <c r="A22" s="162"/>
      <c r="B22" s="177" t="s">
        <v>333</v>
      </c>
      <c r="C22" s="178" t="n">
        <f aca="false">SUMPRODUCT(P3:P8*$S$3:$S$8)</f>
        <v>75.9833333333333</v>
      </c>
      <c r="D22" s="179" t="n">
        <v>33</v>
      </c>
      <c r="E22" s="178" t="n">
        <f aca="false">D22*C22</f>
        <v>2507.45</v>
      </c>
      <c r="F22" s="178" t="n">
        <f aca="false">E22+E23</f>
        <v>2564.4375</v>
      </c>
      <c r="G22" s="162"/>
      <c r="H22" s="125"/>
      <c r="I22" s="125"/>
      <c r="J22" s="125"/>
      <c r="K22" s="172"/>
      <c r="L22" s="172"/>
      <c r="M22" s="125"/>
      <c r="N22" s="125"/>
      <c r="O22" s="172"/>
      <c r="P22" s="172"/>
      <c r="Q22" s="172"/>
      <c r="R22" s="162"/>
      <c r="S22" s="162"/>
    </row>
    <row r="23" customFormat="false" ht="15" hidden="false" customHeight="false" outlineLevel="0" collapsed="false">
      <c r="A23" s="162"/>
      <c r="B23" s="177" t="s">
        <v>334</v>
      </c>
      <c r="C23" s="178" t="n">
        <f aca="false">SUMPRODUCT(Q3:Q8*$S$3:$S$8)</f>
        <v>18.9958333333333</v>
      </c>
      <c r="D23" s="179" t="n">
        <v>3</v>
      </c>
      <c r="E23" s="178" t="n">
        <f aca="false">D23*C23</f>
        <v>56.9875</v>
      </c>
      <c r="F23" s="178"/>
      <c r="G23" s="162"/>
      <c r="H23" s="125"/>
      <c r="I23" s="125"/>
      <c r="J23" s="125"/>
      <c r="K23" s="172"/>
      <c r="L23" s="172"/>
      <c r="M23" s="125"/>
      <c r="N23" s="125"/>
      <c r="O23" s="172"/>
      <c r="P23" s="172"/>
      <c r="Q23" s="172"/>
      <c r="R23" s="162"/>
      <c r="S23" s="162"/>
    </row>
  </sheetData>
  <sheetProtection sheet="true" password="cc49" objects="true" scenarios="true"/>
  <mergeCells count="12">
    <mergeCell ref="A1:A2"/>
    <mergeCell ref="B1:B2"/>
    <mergeCell ref="C1:C2"/>
    <mergeCell ref="D1:D2"/>
    <mergeCell ref="E1:Q1"/>
    <mergeCell ref="R1:R2"/>
    <mergeCell ref="S1:S2"/>
    <mergeCell ref="F13:F14"/>
    <mergeCell ref="F16:F17"/>
    <mergeCell ref="F18:F19"/>
    <mergeCell ref="F20:F21"/>
    <mergeCell ref="F22:F23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00FF00"/>
    <pageSetUpPr fitToPage="false"/>
  </sheetPr>
  <dimension ref="A1:E156"/>
  <sheetViews>
    <sheetView showFormulas="false" showGridLines="true" showRowColHeaders="true" showZeros="true" rightToLeft="false" tabSelected="false" showOutlineSymbols="true" defaultGridColor="true" view="normal" topLeftCell="A148" colorId="64" zoomScale="100" zoomScaleNormal="100" zoomScalePageLayoutView="100" workbookViewId="0">
      <selection pane="topLeft" activeCell="E156" activeCellId="0" sqref="E156"/>
    </sheetView>
  </sheetViews>
  <sheetFormatPr defaultRowHeight="13.8" zeroHeight="false" outlineLevelRow="0" outlineLevelCol="0"/>
  <cols>
    <col collapsed="false" customWidth="true" hidden="false" outlineLevel="0" max="1" min="1" style="0" width="16.71"/>
    <col collapsed="false" customWidth="true" hidden="false" outlineLevel="0" max="2" min="2" style="0" width="19.14"/>
    <col collapsed="false" customWidth="true" hidden="false" outlineLevel="0" max="3" min="3" style="0" width="32.43"/>
    <col collapsed="false" customWidth="true" hidden="false" outlineLevel="0" max="4" min="4" style="0" width="18.57"/>
    <col collapsed="false" customWidth="true" hidden="false" outlineLevel="0" max="5" min="5" style="0" width="24"/>
    <col collapsed="false" customWidth="true" hidden="false" outlineLevel="0" max="1025" min="6" style="0" width="14.43"/>
  </cols>
  <sheetData>
    <row r="1" customFormat="false" ht="15" hidden="false" customHeight="true" outlineLevel="0" collapsed="false">
      <c r="A1" s="46" t="s">
        <v>49</v>
      </c>
      <c r="B1" s="46"/>
      <c r="C1" s="46"/>
      <c r="D1" s="46"/>
      <c r="E1" s="46"/>
    </row>
    <row r="2" customFormat="false" ht="13.8" hidden="false" customHeight="false" outlineLevel="0" collapsed="false">
      <c r="A2" s="47"/>
      <c r="B2" s="47"/>
      <c r="C2" s="48"/>
      <c r="D2" s="48"/>
      <c r="E2" s="49"/>
    </row>
    <row r="3" customFormat="false" ht="15" hidden="false" customHeight="true" outlineLevel="0" collapsed="false">
      <c r="A3" s="50" t="s">
        <v>50</v>
      </c>
      <c r="B3" s="50"/>
      <c r="C3" s="50"/>
      <c r="D3" s="50"/>
      <c r="E3" s="50"/>
    </row>
    <row r="4" customFormat="false" ht="13.8" hidden="false" customHeight="false" outlineLevel="0" collapsed="false">
      <c r="A4" s="47"/>
      <c r="B4" s="47"/>
      <c r="C4" s="48"/>
      <c r="D4" s="48"/>
      <c r="E4" s="49"/>
    </row>
    <row r="5" customFormat="false" ht="15" hidden="false" customHeight="false" outlineLevel="0" collapsed="false">
      <c r="A5" s="51" t="s">
        <v>51</v>
      </c>
      <c r="B5" s="52" t="str">
        <f aca="false">PROPOSTA!C2</f>
        <v>23232.001266/2021-84</v>
      </c>
      <c r="C5" s="52"/>
      <c r="D5" s="52"/>
      <c r="E5" s="52"/>
    </row>
    <row r="6" customFormat="false" ht="15" hidden="false" customHeight="false" outlineLevel="0" collapsed="false">
      <c r="A6" s="51" t="s">
        <v>52</v>
      </c>
      <c r="B6" s="52" t="str">
        <f aca="false">PROPOSTA!E2</f>
        <v>20/2022</v>
      </c>
      <c r="C6" s="52"/>
      <c r="D6" s="52"/>
      <c r="E6" s="52"/>
    </row>
    <row r="7" customFormat="false" ht="13.8" hidden="false" customHeight="false" outlineLevel="0" collapsed="false">
      <c r="A7" s="47"/>
      <c r="B7" s="47"/>
      <c r="C7" s="48"/>
      <c r="D7" s="48"/>
      <c r="E7" s="49"/>
    </row>
    <row r="8" customFormat="false" ht="15" hidden="false" customHeight="true" outlineLevel="0" collapsed="false">
      <c r="A8" s="50" t="s">
        <v>53</v>
      </c>
      <c r="B8" s="50"/>
      <c r="C8" s="50"/>
      <c r="D8" s="50"/>
      <c r="E8" s="50"/>
    </row>
    <row r="9" customFormat="false" ht="13.8" hidden="false" customHeight="false" outlineLevel="0" collapsed="false">
      <c r="A9" s="47"/>
      <c r="B9" s="47"/>
      <c r="C9" s="48"/>
      <c r="D9" s="48"/>
      <c r="E9" s="49"/>
    </row>
    <row r="10" customFormat="false" ht="15" hidden="false" customHeight="true" outlineLevel="0" collapsed="false">
      <c r="A10" s="51" t="s">
        <v>54</v>
      </c>
      <c r="B10" s="53" t="s">
        <v>55</v>
      </c>
      <c r="C10" s="53"/>
      <c r="D10" s="53"/>
      <c r="E10" s="54" t="n">
        <f aca="false">PROPOSTA!G2</f>
        <v>44678</v>
      </c>
    </row>
    <row r="11" customFormat="false" ht="15" hidden="false" customHeight="true" outlineLevel="0" collapsed="false">
      <c r="A11" s="51" t="s">
        <v>56</v>
      </c>
      <c r="B11" s="53" t="s">
        <v>57</v>
      </c>
      <c r="C11" s="53"/>
      <c r="D11" s="53"/>
      <c r="E11" s="55" t="s">
        <v>37</v>
      </c>
    </row>
    <row r="12" customFormat="false" ht="15" hidden="false" customHeight="true" outlineLevel="0" collapsed="false">
      <c r="A12" s="51" t="s">
        <v>58</v>
      </c>
      <c r="B12" s="53" t="s">
        <v>59</v>
      </c>
      <c r="C12" s="53"/>
      <c r="D12" s="53"/>
      <c r="E12" s="55" t="s">
        <v>60</v>
      </c>
    </row>
    <row r="13" customFormat="false" ht="15" hidden="false" customHeight="true" outlineLevel="0" collapsed="false">
      <c r="A13" s="51" t="s">
        <v>61</v>
      </c>
      <c r="B13" s="53" t="s">
        <v>62</v>
      </c>
      <c r="C13" s="53"/>
      <c r="D13" s="53"/>
      <c r="E13" s="51" t="n">
        <v>36</v>
      </c>
    </row>
    <row r="14" customFormat="false" ht="13.8" hidden="false" customHeight="false" outlineLevel="0" collapsed="false">
      <c r="A14" s="47"/>
      <c r="B14" s="47"/>
      <c r="C14" s="48"/>
      <c r="D14" s="48"/>
      <c r="E14" s="49"/>
    </row>
    <row r="15" customFormat="false" ht="15" hidden="false" customHeight="true" outlineLevel="0" collapsed="false">
      <c r="A15" s="50" t="s">
        <v>63</v>
      </c>
      <c r="B15" s="50"/>
      <c r="C15" s="50"/>
      <c r="D15" s="50"/>
      <c r="E15" s="50"/>
    </row>
    <row r="16" customFormat="false" ht="13.8" hidden="false" customHeight="false" outlineLevel="0" collapsed="false">
      <c r="A16" s="47"/>
      <c r="B16" s="47"/>
      <c r="C16" s="48"/>
      <c r="D16" s="48"/>
      <c r="E16" s="49"/>
    </row>
    <row r="17" customFormat="false" ht="28.5" hidden="false" customHeight="true" outlineLevel="0" collapsed="false">
      <c r="A17" s="56" t="s">
        <v>64</v>
      </c>
      <c r="B17" s="56" t="s">
        <v>65</v>
      </c>
      <c r="C17" s="56" t="s">
        <v>66</v>
      </c>
      <c r="D17" s="57" t="s">
        <v>67</v>
      </c>
      <c r="E17" s="57"/>
    </row>
    <row r="18" customFormat="false" ht="28.5" hidden="false" customHeight="true" outlineLevel="0" collapsed="false">
      <c r="A18" s="51" t="s">
        <v>36</v>
      </c>
      <c r="B18" s="51" t="s">
        <v>38</v>
      </c>
      <c r="C18" s="58" t="n">
        <f aca="false">7*36</f>
        <v>252</v>
      </c>
      <c r="D18" s="51" t="s">
        <v>68</v>
      </c>
      <c r="E18" s="51"/>
    </row>
    <row r="19" customFormat="false" ht="13.8" hidden="false" customHeight="false" outlineLevel="0" collapsed="false">
      <c r="A19" s="47"/>
      <c r="B19" s="47"/>
      <c r="C19" s="59"/>
      <c r="D19" s="59"/>
      <c r="E19" s="49"/>
    </row>
    <row r="20" customFormat="false" ht="15" hidden="false" customHeight="true" outlineLevel="0" collapsed="false">
      <c r="A20" s="56" t="s">
        <v>69</v>
      </c>
      <c r="B20" s="56"/>
      <c r="C20" s="56"/>
      <c r="D20" s="56"/>
      <c r="E20" s="56"/>
    </row>
    <row r="21" customFormat="false" ht="28.5" hidden="false" customHeight="true" outlineLevel="0" collapsed="false">
      <c r="A21" s="51" t="s">
        <v>54</v>
      </c>
      <c r="B21" s="53" t="s">
        <v>70</v>
      </c>
      <c r="C21" s="53"/>
      <c r="D21" s="53"/>
      <c r="E21" s="60" t="s">
        <v>71</v>
      </c>
    </row>
    <row r="22" customFormat="false" ht="15" hidden="false" customHeight="true" outlineLevel="0" collapsed="false">
      <c r="A22" s="51" t="s">
        <v>56</v>
      </c>
      <c r="B22" s="53" t="s">
        <v>72</v>
      </c>
      <c r="C22" s="53"/>
      <c r="D22" s="53"/>
      <c r="E22" s="55" t="s">
        <v>73</v>
      </c>
    </row>
    <row r="23" customFormat="false" ht="15" hidden="false" customHeight="true" outlineLevel="0" collapsed="false">
      <c r="A23" s="51" t="s">
        <v>58</v>
      </c>
      <c r="B23" s="53" t="s">
        <v>74</v>
      </c>
      <c r="C23" s="53"/>
      <c r="D23" s="53"/>
      <c r="E23" s="61" t="n">
        <v>2236.02</v>
      </c>
    </row>
    <row r="24" customFormat="false" ht="13.8" hidden="false" customHeight="false" outlineLevel="0" collapsed="false">
      <c r="A24" s="47"/>
      <c r="B24" s="47"/>
      <c r="C24" s="48"/>
      <c r="D24" s="48"/>
      <c r="E24" s="49"/>
    </row>
    <row r="25" customFormat="false" ht="15" hidden="false" customHeight="true" outlineLevel="0" collapsed="false">
      <c r="A25" s="50" t="s">
        <v>75</v>
      </c>
      <c r="B25" s="50"/>
      <c r="C25" s="50"/>
      <c r="D25" s="50"/>
      <c r="E25" s="50"/>
    </row>
    <row r="26" customFormat="false" ht="13.8" hidden="false" customHeight="false" outlineLevel="0" collapsed="false">
      <c r="A26" s="47"/>
      <c r="B26" s="47"/>
      <c r="C26" s="48"/>
      <c r="D26" s="48"/>
      <c r="E26" s="49"/>
    </row>
    <row r="27" customFormat="false" ht="15" hidden="false" customHeight="true" outlineLevel="0" collapsed="false">
      <c r="A27" s="62" t="s">
        <v>76</v>
      </c>
      <c r="B27" s="62"/>
      <c r="C27" s="62"/>
      <c r="D27" s="62"/>
      <c r="E27" s="62"/>
    </row>
    <row r="28" customFormat="false" ht="13.8" hidden="false" customHeight="false" outlineLevel="0" collapsed="false">
      <c r="A28" s="47"/>
      <c r="B28" s="47"/>
      <c r="C28" s="48"/>
      <c r="D28" s="48"/>
      <c r="E28" s="49"/>
    </row>
    <row r="29" customFormat="false" ht="15" hidden="false" customHeight="true" outlineLevel="0" collapsed="false">
      <c r="A29" s="56" t="s">
        <v>77</v>
      </c>
      <c r="B29" s="56"/>
      <c r="C29" s="56"/>
      <c r="D29" s="56"/>
      <c r="E29" s="56"/>
    </row>
    <row r="30" customFormat="false" ht="15" hidden="false" customHeight="true" outlineLevel="0" collapsed="false">
      <c r="A30" s="56" t="s">
        <v>78</v>
      </c>
      <c r="B30" s="56" t="s">
        <v>79</v>
      </c>
      <c r="C30" s="56"/>
      <c r="D30" s="56"/>
      <c r="E30" s="63" t="s">
        <v>80</v>
      </c>
    </row>
    <row r="31" customFormat="false" ht="15" hidden="false" customHeight="true" outlineLevel="0" collapsed="false">
      <c r="A31" s="51" t="s">
        <v>54</v>
      </c>
      <c r="B31" s="53" t="s">
        <v>81</v>
      </c>
      <c r="C31" s="53"/>
      <c r="D31" s="53"/>
      <c r="E31" s="61" t="n">
        <f aca="false">E23</f>
        <v>2236.02</v>
      </c>
    </row>
    <row r="32" customFormat="false" ht="15" hidden="false" customHeight="true" outlineLevel="0" collapsed="false">
      <c r="A32" s="51" t="s">
        <v>56</v>
      </c>
      <c r="B32" s="53" t="s">
        <v>82</v>
      </c>
      <c r="C32" s="53"/>
      <c r="D32" s="53"/>
      <c r="E32" s="60"/>
    </row>
    <row r="33" customFormat="false" ht="15" hidden="false" customHeight="true" outlineLevel="0" collapsed="false">
      <c r="A33" s="51" t="s">
        <v>58</v>
      </c>
      <c r="B33" s="53" t="s">
        <v>83</v>
      </c>
      <c r="C33" s="53"/>
      <c r="D33" s="53"/>
      <c r="E33" s="60"/>
    </row>
    <row r="34" customFormat="false" ht="15" hidden="false" customHeight="true" outlineLevel="0" collapsed="false">
      <c r="A34" s="51" t="s">
        <v>61</v>
      </c>
      <c r="B34" s="53" t="s">
        <v>84</v>
      </c>
      <c r="C34" s="53"/>
      <c r="D34" s="53"/>
      <c r="E34" s="64"/>
    </row>
    <row r="35" customFormat="false" ht="15" hidden="false" customHeight="true" outlineLevel="0" collapsed="false">
      <c r="A35" s="51" t="s">
        <v>85</v>
      </c>
      <c r="B35" s="53" t="s">
        <v>86</v>
      </c>
      <c r="C35" s="53"/>
      <c r="D35" s="53"/>
      <c r="E35" s="64"/>
    </row>
    <row r="36" customFormat="false" ht="15" hidden="false" customHeight="true" outlineLevel="0" collapsed="false">
      <c r="A36" s="51" t="s">
        <v>87</v>
      </c>
      <c r="B36" s="53" t="s">
        <v>88</v>
      </c>
      <c r="C36" s="53"/>
      <c r="D36" s="53"/>
      <c r="E36" s="64"/>
    </row>
    <row r="37" customFormat="false" ht="15" hidden="false" customHeight="true" outlineLevel="0" collapsed="false">
      <c r="A37" s="51" t="s">
        <v>89</v>
      </c>
      <c r="B37" s="53" t="s">
        <v>90</v>
      </c>
      <c r="C37" s="53"/>
      <c r="D37" s="53"/>
      <c r="E37" s="64"/>
    </row>
    <row r="38" customFormat="false" ht="15" hidden="false" customHeight="true" outlineLevel="0" collapsed="false">
      <c r="A38" s="65" t="s">
        <v>91</v>
      </c>
      <c r="B38" s="65"/>
      <c r="C38" s="65"/>
      <c r="D38" s="65"/>
      <c r="E38" s="66" t="n">
        <f aca="false">ROUND(SUM(E31:E37),2)</f>
        <v>2236.02</v>
      </c>
    </row>
    <row r="39" customFormat="false" ht="28.5" hidden="false" customHeight="true" outlineLevel="0" collapsed="false">
      <c r="A39" s="67" t="s">
        <v>92</v>
      </c>
      <c r="B39" s="67"/>
      <c r="C39" s="67"/>
      <c r="D39" s="67"/>
      <c r="E39" s="67"/>
    </row>
    <row r="40" customFormat="false" ht="13.8" hidden="false" customHeight="false" outlineLevel="0" collapsed="false">
      <c r="A40" s="47"/>
      <c r="B40" s="47"/>
      <c r="C40" s="48"/>
      <c r="D40" s="48"/>
      <c r="E40" s="49"/>
    </row>
    <row r="41" customFormat="false" ht="15" hidden="false" customHeight="true" outlineLevel="0" collapsed="false">
      <c r="A41" s="62" t="s">
        <v>93</v>
      </c>
      <c r="B41" s="62"/>
      <c r="C41" s="62"/>
      <c r="D41" s="62"/>
      <c r="E41" s="62"/>
    </row>
    <row r="42" customFormat="false" ht="13.8" hidden="false" customHeight="false" outlineLevel="0" collapsed="false">
      <c r="A42" s="68"/>
      <c r="B42" s="68"/>
      <c r="C42" s="68"/>
      <c r="D42" s="68"/>
      <c r="E42" s="69"/>
    </row>
    <row r="43" customFormat="false" ht="15" hidden="false" customHeight="true" outlineLevel="0" collapsed="false">
      <c r="A43" s="56" t="s">
        <v>94</v>
      </c>
      <c r="B43" s="56"/>
      <c r="C43" s="56"/>
      <c r="D43" s="56"/>
      <c r="E43" s="56"/>
    </row>
    <row r="44" customFormat="false" ht="15" hidden="false" customHeight="true" outlineLevel="0" collapsed="false">
      <c r="A44" s="56" t="s">
        <v>95</v>
      </c>
      <c r="B44" s="56" t="s">
        <v>79</v>
      </c>
      <c r="C44" s="56"/>
      <c r="D44" s="57" t="s">
        <v>96</v>
      </c>
      <c r="E44" s="63" t="s">
        <v>80</v>
      </c>
    </row>
    <row r="45" customFormat="false" ht="15" hidden="false" customHeight="true" outlineLevel="0" collapsed="false">
      <c r="A45" s="51" t="s">
        <v>54</v>
      </c>
      <c r="B45" s="53" t="s">
        <v>97</v>
      </c>
      <c r="C45" s="53"/>
      <c r="D45" s="70" t="n">
        <f aca="false">1/12</f>
        <v>0.08333333333</v>
      </c>
      <c r="E45" s="60" t="n">
        <f aca="false">D45*E38</f>
        <v>186.335</v>
      </c>
    </row>
    <row r="46" customFormat="false" ht="15" hidden="false" customHeight="true" outlineLevel="0" collapsed="false">
      <c r="A46" s="51" t="s">
        <v>56</v>
      </c>
      <c r="B46" s="53" t="s">
        <v>98</v>
      </c>
      <c r="C46" s="53"/>
      <c r="D46" s="70" t="n">
        <v>0.121</v>
      </c>
      <c r="E46" s="60" t="n">
        <f aca="false">D46*E38</f>
        <v>270.55842</v>
      </c>
    </row>
    <row r="47" customFormat="false" ht="15" hidden="false" customHeight="true" outlineLevel="0" collapsed="false">
      <c r="A47" s="71" t="s">
        <v>99</v>
      </c>
      <c r="B47" s="71"/>
      <c r="C47" s="71"/>
      <c r="D47" s="72" t="n">
        <f aca="false">SUM(D45:D46)</f>
        <v>0.20433333333</v>
      </c>
      <c r="E47" s="66" t="n">
        <f aca="false">SUM(E45:E46)</f>
        <v>456.89342</v>
      </c>
    </row>
    <row r="48" customFormat="false" ht="15" hidden="false" customHeight="true" outlineLevel="0" collapsed="false">
      <c r="A48" s="67" t="s">
        <v>100</v>
      </c>
      <c r="B48" s="67"/>
      <c r="C48" s="67"/>
      <c r="D48" s="67"/>
      <c r="E48" s="67"/>
    </row>
    <row r="49" customFormat="false" ht="13.8" hidden="false" customHeight="false" outlineLevel="0" collapsed="false">
      <c r="A49" s="68"/>
      <c r="B49" s="68"/>
      <c r="C49" s="68"/>
      <c r="D49" s="68"/>
      <c r="E49" s="69"/>
    </row>
    <row r="50" customFormat="false" ht="15" hidden="false" customHeight="true" outlineLevel="0" collapsed="false">
      <c r="A50" s="56" t="s">
        <v>101</v>
      </c>
      <c r="B50" s="56"/>
      <c r="C50" s="56"/>
      <c r="D50" s="56"/>
      <c r="E50" s="56"/>
    </row>
    <row r="51" customFormat="false" ht="15" hidden="false" customHeight="true" outlineLevel="0" collapsed="false">
      <c r="A51" s="56" t="s">
        <v>102</v>
      </c>
      <c r="B51" s="73" t="s">
        <v>79</v>
      </c>
      <c r="C51" s="73"/>
      <c r="D51" s="57" t="s">
        <v>96</v>
      </c>
      <c r="E51" s="63" t="s">
        <v>80</v>
      </c>
    </row>
    <row r="52" customFormat="false" ht="15" hidden="false" customHeight="true" outlineLevel="0" collapsed="false">
      <c r="A52" s="51" t="s">
        <v>103</v>
      </c>
      <c r="B52" s="53" t="s">
        <v>104</v>
      </c>
      <c r="C52" s="53"/>
      <c r="D52" s="70" t="n">
        <v>0.2</v>
      </c>
      <c r="E52" s="60" t="n">
        <f aca="false">(D52)*($E$38+$E$47)</f>
        <v>538.582684</v>
      </c>
    </row>
    <row r="53" customFormat="false" ht="15" hidden="false" customHeight="true" outlineLevel="0" collapsed="false">
      <c r="A53" s="51"/>
      <c r="B53" s="53" t="s">
        <v>105</v>
      </c>
      <c r="C53" s="53"/>
      <c r="D53" s="70" t="n">
        <v>0.025</v>
      </c>
      <c r="E53" s="60" t="n">
        <f aca="false">(D53)*($E$38+$E$47)</f>
        <v>67.3228355</v>
      </c>
    </row>
    <row r="54" customFormat="false" ht="15" hidden="false" customHeight="true" outlineLevel="0" collapsed="false">
      <c r="A54" s="51"/>
      <c r="B54" s="53" t="s">
        <v>24</v>
      </c>
      <c r="C54" s="53"/>
      <c r="D54" s="70" t="n">
        <f aca="false">PROPOSTA!C12</f>
        <v>0.0212</v>
      </c>
      <c r="E54" s="60" t="n">
        <f aca="false">(D54)*($E$38+$E$47)</f>
        <v>57.089764504</v>
      </c>
    </row>
    <row r="55" customFormat="false" ht="15" hidden="false" customHeight="true" outlineLevel="0" collapsed="false">
      <c r="A55" s="51"/>
      <c r="B55" s="53" t="s">
        <v>106</v>
      </c>
      <c r="C55" s="53"/>
      <c r="D55" s="70" t="n">
        <v>0.015</v>
      </c>
      <c r="E55" s="60" t="n">
        <f aca="false">(D55)*($E$38+$E$47)</f>
        <v>40.3937013</v>
      </c>
    </row>
    <row r="56" customFormat="false" ht="15" hidden="false" customHeight="true" outlineLevel="0" collapsed="false">
      <c r="A56" s="51"/>
      <c r="B56" s="53" t="s">
        <v>107</v>
      </c>
      <c r="C56" s="53"/>
      <c r="D56" s="70" t="n">
        <v>0.01</v>
      </c>
      <c r="E56" s="60" t="n">
        <f aca="false">(D56)*($E$38+$E$47)</f>
        <v>26.9291342</v>
      </c>
    </row>
    <row r="57" customFormat="false" ht="15" hidden="false" customHeight="true" outlineLevel="0" collapsed="false">
      <c r="A57" s="51"/>
      <c r="B57" s="53" t="s">
        <v>108</v>
      </c>
      <c r="C57" s="53"/>
      <c r="D57" s="70" t="n">
        <v>0.006</v>
      </c>
      <c r="E57" s="60" t="n">
        <f aca="false">(D57)*($E$38+$E$47)</f>
        <v>16.15748052</v>
      </c>
    </row>
    <row r="58" customFormat="false" ht="15" hidden="false" customHeight="true" outlineLevel="0" collapsed="false">
      <c r="A58" s="51"/>
      <c r="B58" s="53" t="s">
        <v>109</v>
      </c>
      <c r="C58" s="53"/>
      <c r="D58" s="70" t="n">
        <v>0.002</v>
      </c>
      <c r="E58" s="60" t="n">
        <f aca="false">(D58)*($E$38+$E$47)</f>
        <v>5.38582684</v>
      </c>
    </row>
    <row r="59" customFormat="false" ht="15" hidden="false" customHeight="true" outlineLevel="0" collapsed="false">
      <c r="A59" s="51" t="s">
        <v>110</v>
      </c>
      <c r="B59" s="53" t="s">
        <v>110</v>
      </c>
      <c r="C59" s="53"/>
      <c r="D59" s="70" t="n">
        <v>0.08</v>
      </c>
      <c r="E59" s="60" t="n">
        <f aca="false">D59*(E38+E47)</f>
        <v>215.4330736</v>
      </c>
    </row>
    <row r="60" customFormat="false" ht="15" hidden="false" customHeight="true" outlineLevel="0" collapsed="false">
      <c r="A60" s="71" t="s">
        <v>111</v>
      </c>
      <c r="B60" s="71"/>
      <c r="C60" s="71"/>
      <c r="D60" s="72" t="n">
        <f aca="false">SUM(D52:D59)</f>
        <v>0.3592</v>
      </c>
      <c r="E60" s="66" t="n">
        <f aca="false">SUM(E52:E59)</f>
        <v>967.294500464</v>
      </c>
    </row>
    <row r="61" customFormat="false" ht="15" hidden="false" customHeight="true" outlineLevel="0" collapsed="false">
      <c r="A61" s="67" t="s">
        <v>112</v>
      </c>
      <c r="B61" s="67"/>
      <c r="C61" s="67"/>
      <c r="D61" s="67"/>
      <c r="E61" s="67"/>
    </row>
    <row r="62" customFormat="false" ht="13.8" hidden="false" customHeight="false" outlineLevel="0" collapsed="false">
      <c r="A62" s="68"/>
      <c r="B62" s="68"/>
      <c r="C62" s="68"/>
      <c r="D62" s="68"/>
      <c r="E62" s="69"/>
    </row>
    <row r="63" customFormat="false" ht="15" hidden="false" customHeight="true" outlineLevel="0" collapsed="false">
      <c r="A63" s="56" t="s">
        <v>113</v>
      </c>
      <c r="B63" s="56"/>
      <c r="C63" s="56"/>
      <c r="D63" s="56"/>
      <c r="E63" s="56"/>
    </row>
    <row r="64" customFormat="false" ht="15" hidden="false" customHeight="true" outlineLevel="0" collapsed="false">
      <c r="A64" s="74" t="s">
        <v>114</v>
      </c>
      <c r="B64" s="75" t="s">
        <v>79</v>
      </c>
      <c r="C64" s="75"/>
      <c r="D64" s="75"/>
      <c r="E64" s="64" t="s">
        <v>80</v>
      </c>
    </row>
    <row r="65" customFormat="false" ht="28.5" hidden="false" customHeight="true" outlineLevel="0" collapsed="false">
      <c r="A65" s="51" t="s">
        <v>54</v>
      </c>
      <c r="B65" s="53" t="s">
        <v>115</v>
      </c>
      <c r="C65" s="53"/>
      <c r="D65" s="76" t="n">
        <f aca="false">2*21*3.75</f>
        <v>157.5</v>
      </c>
      <c r="E65" s="60" t="n">
        <f aca="false">IF(ROUND((D65)-(E31*0.06),2)&lt;0,0,ROUND((D65)-(E31*0.06),2))</f>
        <v>23.34</v>
      </c>
    </row>
    <row r="66" customFormat="false" ht="28.5" hidden="false" customHeight="true" outlineLevel="0" collapsed="false">
      <c r="A66" s="51" t="s">
        <v>56</v>
      </c>
      <c r="B66" s="53" t="s">
        <v>116</v>
      </c>
      <c r="C66" s="53"/>
      <c r="D66" s="76" t="n">
        <v>24.54</v>
      </c>
      <c r="E66" s="60" t="n">
        <f aca="false">21*D66*0.8</f>
        <v>412.272</v>
      </c>
    </row>
    <row r="67" customFormat="false" ht="15" hidden="false" customHeight="true" outlineLevel="0" collapsed="false">
      <c r="A67" s="51" t="s">
        <v>58</v>
      </c>
      <c r="B67" s="53" t="s">
        <v>117</v>
      </c>
      <c r="C67" s="53"/>
      <c r="D67" s="53"/>
      <c r="E67" s="60"/>
    </row>
    <row r="68" customFormat="false" ht="15" hidden="false" customHeight="true" outlineLevel="0" collapsed="false">
      <c r="A68" s="51" t="s">
        <v>61</v>
      </c>
      <c r="B68" s="53" t="s">
        <v>118</v>
      </c>
      <c r="C68" s="53"/>
      <c r="D68" s="53"/>
      <c r="E68" s="55" t="n">
        <v>3.53</v>
      </c>
    </row>
    <row r="69" customFormat="false" ht="15" hidden="false" customHeight="true" outlineLevel="0" collapsed="false">
      <c r="A69" s="51" t="s">
        <v>85</v>
      </c>
      <c r="B69" s="53" t="s">
        <v>90</v>
      </c>
      <c r="C69" s="53"/>
      <c r="D69" s="53"/>
      <c r="E69" s="60"/>
    </row>
    <row r="70" customFormat="false" ht="15" hidden="false" customHeight="true" outlineLevel="0" collapsed="false">
      <c r="A70" s="65" t="s">
        <v>119</v>
      </c>
      <c r="B70" s="65"/>
      <c r="C70" s="65"/>
      <c r="D70" s="65"/>
      <c r="E70" s="66" t="n">
        <f aca="false">SUM(E65:E69)</f>
        <v>439.142</v>
      </c>
    </row>
    <row r="71" customFormat="false" ht="13.8" hidden="false" customHeight="false" outlineLevel="0" collapsed="false">
      <c r="A71" s="47"/>
      <c r="B71" s="48"/>
      <c r="C71" s="77"/>
      <c r="D71" s="48"/>
      <c r="E71" s="49"/>
    </row>
    <row r="72" customFormat="false" ht="15" hidden="false" customHeight="true" outlineLevel="0" collapsed="false">
      <c r="A72" s="46" t="s">
        <v>120</v>
      </c>
      <c r="B72" s="46"/>
      <c r="C72" s="46"/>
      <c r="D72" s="46"/>
      <c r="E72" s="46"/>
    </row>
    <row r="73" customFormat="false" ht="13.8" hidden="false" customHeight="false" outlineLevel="0" collapsed="false">
      <c r="A73" s="47"/>
      <c r="B73" s="48"/>
      <c r="C73" s="77"/>
      <c r="D73" s="48"/>
      <c r="E73" s="49"/>
    </row>
    <row r="74" customFormat="false" ht="15" hidden="false" customHeight="true" outlineLevel="0" collapsed="false">
      <c r="A74" s="56" t="s">
        <v>121</v>
      </c>
      <c r="B74" s="56"/>
      <c r="C74" s="56"/>
      <c r="D74" s="56"/>
      <c r="E74" s="56"/>
    </row>
    <row r="75" customFormat="false" ht="15" hidden="false" customHeight="true" outlineLevel="0" collapsed="false">
      <c r="A75" s="56" t="n">
        <v>2</v>
      </c>
      <c r="B75" s="56" t="s">
        <v>79</v>
      </c>
      <c r="C75" s="56"/>
      <c r="D75" s="56"/>
      <c r="E75" s="63" t="s">
        <v>80</v>
      </c>
    </row>
    <row r="76" customFormat="false" ht="15" hidden="false" customHeight="true" outlineLevel="0" collapsed="false">
      <c r="A76" s="51" t="s">
        <v>95</v>
      </c>
      <c r="B76" s="53" t="s">
        <v>122</v>
      </c>
      <c r="C76" s="53"/>
      <c r="D76" s="53"/>
      <c r="E76" s="60" t="n">
        <f aca="false">E47</f>
        <v>456.89342</v>
      </c>
    </row>
    <row r="77" customFormat="false" ht="15" hidden="false" customHeight="true" outlineLevel="0" collapsed="false">
      <c r="A77" s="51" t="s">
        <v>102</v>
      </c>
      <c r="B77" s="53" t="s">
        <v>123</v>
      </c>
      <c r="C77" s="53"/>
      <c r="D77" s="53"/>
      <c r="E77" s="60" t="n">
        <f aca="false">E60</f>
        <v>967.294500464</v>
      </c>
    </row>
    <row r="78" customFormat="false" ht="15" hidden="false" customHeight="true" outlineLevel="0" collapsed="false">
      <c r="A78" s="51" t="s">
        <v>114</v>
      </c>
      <c r="B78" s="53" t="s">
        <v>124</v>
      </c>
      <c r="C78" s="53"/>
      <c r="D78" s="53"/>
      <c r="E78" s="60" t="n">
        <f aca="false">E70</f>
        <v>439.142</v>
      </c>
    </row>
    <row r="79" customFormat="false" ht="15" hidden="false" customHeight="true" outlineLevel="0" collapsed="false">
      <c r="A79" s="65" t="s">
        <v>125</v>
      </c>
      <c r="B79" s="65"/>
      <c r="C79" s="65"/>
      <c r="D79" s="65"/>
      <c r="E79" s="66" t="n">
        <f aca="false">SUM(E76:E78)</f>
        <v>1863.329920464</v>
      </c>
    </row>
    <row r="80" customFormat="false" ht="13.8" hidden="false" customHeight="false" outlineLevel="0" collapsed="false">
      <c r="A80" s="47"/>
      <c r="B80" s="48"/>
      <c r="C80" s="77"/>
      <c r="D80" s="48"/>
      <c r="E80" s="49"/>
    </row>
    <row r="81" customFormat="false" ht="15" hidden="false" customHeight="true" outlineLevel="0" collapsed="false">
      <c r="A81" s="62" t="s">
        <v>126</v>
      </c>
      <c r="B81" s="62"/>
      <c r="C81" s="62"/>
      <c r="D81" s="62"/>
      <c r="E81" s="62"/>
    </row>
    <row r="82" customFormat="false" ht="13.8" hidden="false" customHeight="false" outlineLevel="0" collapsed="false">
      <c r="A82" s="78"/>
      <c r="B82" s="48"/>
      <c r="C82" s="77"/>
      <c r="D82" s="48"/>
      <c r="E82" s="49"/>
    </row>
    <row r="83" customFormat="false" ht="15" hidden="false" customHeight="true" outlineLevel="0" collapsed="false">
      <c r="A83" s="56" t="s">
        <v>127</v>
      </c>
      <c r="B83" s="56"/>
      <c r="C83" s="56"/>
      <c r="D83" s="56"/>
      <c r="E83" s="56"/>
    </row>
    <row r="84" customFormat="false" ht="15" hidden="false" customHeight="true" outlineLevel="0" collapsed="false">
      <c r="A84" s="56" t="n">
        <v>3</v>
      </c>
      <c r="B84" s="56" t="s">
        <v>79</v>
      </c>
      <c r="C84" s="56"/>
      <c r="D84" s="56" t="s">
        <v>128</v>
      </c>
      <c r="E84" s="63" t="s">
        <v>80</v>
      </c>
    </row>
    <row r="85" customFormat="false" ht="15" hidden="false" customHeight="true" outlineLevel="0" collapsed="false">
      <c r="A85" s="51" t="s">
        <v>54</v>
      </c>
      <c r="B85" s="53" t="s">
        <v>129</v>
      </c>
      <c r="C85" s="53"/>
      <c r="D85" s="70" t="n">
        <f aca="false">0.42%/3</f>
        <v>0.0014</v>
      </c>
      <c r="E85" s="60" t="n">
        <f aca="false">D85*(E38)</f>
        <v>3.130428</v>
      </c>
    </row>
    <row r="86" customFormat="false" ht="15" hidden="false" customHeight="true" outlineLevel="0" collapsed="false">
      <c r="A86" s="51" t="s">
        <v>56</v>
      </c>
      <c r="B86" s="53" t="s">
        <v>130</v>
      </c>
      <c r="C86" s="53"/>
      <c r="D86" s="70" t="n">
        <f aca="false">D85*0.08</f>
        <v>0.000112</v>
      </c>
      <c r="E86" s="60" t="n">
        <f aca="false">D86*(E38)</f>
        <v>0.25043424</v>
      </c>
    </row>
    <row r="87" customFormat="false" ht="28.5" hidden="false" customHeight="true" outlineLevel="0" collapsed="false">
      <c r="A87" s="51" t="s">
        <v>58</v>
      </c>
      <c r="B87" s="53" t="s">
        <v>131</v>
      </c>
      <c r="C87" s="53"/>
      <c r="D87" s="70" t="n">
        <v>0.0347</v>
      </c>
      <c r="E87" s="60" t="n">
        <f aca="false">D87*(E38)</f>
        <v>77.589894</v>
      </c>
    </row>
    <row r="88" customFormat="false" ht="15" hidden="false" customHeight="true" outlineLevel="0" collapsed="false">
      <c r="A88" s="51" t="s">
        <v>61</v>
      </c>
      <c r="B88" s="53" t="s">
        <v>132</v>
      </c>
      <c r="C88" s="53"/>
      <c r="D88" s="70" t="n">
        <f aca="false">7/30/12/3</f>
        <v>0.006481481481</v>
      </c>
      <c r="E88" s="60" t="n">
        <f aca="false">D88*(E38)</f>
        <v>14.49272222</v>
      </c>
    </row>
    <row r="89" customFormat="false" ht="28.5" hidden="false" customHeight="true" outlineLevel="0" collapsed="false">
      <c r="A89" s="51" t="s">
        <v>85</v>
      </c>
      <c r="B89" s="53" t="s">
        <v>133</v>
      </c>
      <c r="C89" s="53"/>
      <c r="D89" s="70" t="n">
        <f aca="false">D88*D60</f>
        <v>0.0023281481479752</v>
      </c>
      <c r="E89" s="60" t="n">
        <f aca="false">D89*(E38)</f>
        <v>5.20578582183551</v>
      </c>
    </row>
    <row r="90" customFormat="false" ht="15" hidden="false" customHeight="true" outlineLevel="0" collapsed="false">
      <c r="A90" s="51" t="s">
        <v>87</v>
      </c>
      <c r="B90" s="53" t="s">
        <v>134</v>
      </c>
      <c r="C90" s="53"/>
      <c r="D90" s="79" t="n">
        <f aca="false">0.062%/3</f>
        <v>0.0002066666667</v>
      </c>
      <c r="E90" s="60" t="n">
        <f aca="false">D90*E38</f>
        <v>0.4621108</v>
      </c>
    </row>
    <row r="91" customFormat="false" ht="15" hidden="false" customHeight="true" outlineLevel="0" collapsed="false">
      <c r="A91" s="65" t="s">
        <v>135</v>
      </c>
      <c r="B91" s="65"/>
      <c r="C91" s="65"/>
      <c r="D91" s="65"/>
      <c r="E91" s="66" t="n">
        <f aca="false">SUM(E85:E90)</f>
        <v>101.131375081836</v>
      </c>
    </row>
    <row r="92" customFormat="false" ht="15" hidden="false" customHeight="true" outlineLevel="0" collapsed="false">
      <c r="A92" s="67" t="s">
        <v>136</v>
      </c>
      <c r="B92" s="67"/>
      <c r="C92" s="67"/>
      <c r="D92" s="67"/>
      <c r="E92" s="67"/>
    </row>
    <row r="93" customFormat="false" ht="13.8" hidden="false" customHeight="false" outlineLevel="0" collapsed="false">
      <c r="A93" s="80"/>
      <c r="B93" s="48"/>
      <c r="C93" s="77"/>
      <c r="D93" s="48"/>
      <c r="E93" s="49"/>
    </row>
    <row r="94" customFormat="false" ht="15" hidden="false" customHeight="true" outlineLevel="0" collapsed="false">
      <c r="A94" s="62" t="s">
        <v>137</v>
      </c>
      <c r="B94" s="62"/>
      <c r="C94" s="62"/>
      <c r="D94" s="62"/>
      <c r="E94" s="62"/>
    </row>
    <row r="95" customFormat="false" ht="13.8" hidden="false" customHeight="false" outlineLevel="0" collapsed="false">
      <c r="A95" s="81"/>
      <c r="B95" s="48"/>
      <c r="C95" s="77"/>
      <c r="D95" s="48"/>
      <c r="E95" s="49"/>
    </row>
    <row r="96" customFormat="false" ht="15" hidden="false" customHeight="true" outlineLevel="0" collapsed="false">
      <c r="A96" s="56" t="s">
        <v>138</v>
      </c>
      <c r="B96" s="56"/>
      <c r="C96" s="56"/>
      <c r="D96" s="56"/>
      <c r="E96" s="56"/>
    </row>
    <row r="97" customFormat="false" ht="28.5" hidden="false" customHeight="true" outlineLevel="0" collapsed="false">
      <c r="A97" s="56" t="s">
        <v>139</v>
      </c>
      <c r="B97" s="73" t="s">
        <v>79</v>
      </c>
      <c r="C97" s="73"/>
      <c r="D97" s="56" t="s">
        <v>128</v>
      </c>
      <c r="E97" s="63" t="s">
        <v>140</v>
      </c>
    </row>
    <row r="98" customFormat="false" ht="28.5" hidden="false" customHeight="true" outlineLevel="0" collapsed="false">
      <c r="A98" s="51" t="s">
        <v>54</v>
      </c>
      <c r="B98" s="53" t="s">
        <v>141</v>
      </c>
      <c r="C98" s="53"/>
      <c r="D98" s="82" t="n">
        <v>0.008109589041</v>
      </c>
      <c r="E98" s="60" t="n">
        <f aca="false">D98*$E$38</f>
        <v>18.1332032874568</v>
      </c>
    </row>
    <row r="99" customFormat="false" ht="28.5" hidden="false" customHeight="true" outlineLevel="0" collapsed="false">
      <c r="A99" s="51" t="s">
        <v>56</v>
      </c>
      <c r="B99" s="53" t="s">
        <v>142</v>
      </c>
      <c r="C99" s="53"/>
      <c r="D99" s="82" t="n">
        <v>0.0006164383562</v>
      </c>
      <c r="E99" s="60" t="n">
        <f aca="false">D99*$E$38</f>
        <v>1.37836849323032</v>
      </c>
    </row>
    <row r="100" customFormat="false" ht="28.5" hidden="false" customHeight="true" outlineLevel="0" collapsed="false">
      <c r="A100" s="51" t="s">
        <v>58</v>
      </c>
      <c r="B100" s="53" t="s">
        <v>143</v>
      </c>
      <c r="C100" s="53"/>
      <c r="D100" s="82" t="n">
        <v>0.0003205479452</v>
      </c>
      <c r="E100" s="60" t="n">
        <f aca="false">D100*$E$38</f>
        <v>0.716751616426104</v>
      </c>
    </row>
    <row r="101" customFormat="false" ht="15" hidden="false" customHeight="true" outlineLevel="0" collapsed="false">
      <c r="A101" s="51" t="s">
        <v>61</v>
      </c>
      <c r="B101" s="83" t="s">
        <v>144</v>
      </c>
      <c r="C101" s="83"/>
      <c r="D101" s="82" t="n">
        <v>0.0009715068493</v>
      </c>
      <c r="E101" s="60" t="n">
        <f aca="false">D101*$E$38</f>
        <v>2.17230874517179</v>
      </c>
    </row>
    <row r="102" customFormat="false" ht="15" hidden="false" customHeight="true" outlineLevel="0" collapsed="false">
      <c r="A102" s="51" t="s">
        <v>85</v>
      </c>
      <c r="B102" s="83" t="s">
        <v>145</v>
      </c>
      <c r="C102" s="83"/>
      <c r="D102" s="82" t="n">
        <v>0.01632876712</v>
      </c>
      <c r="E102" s="60" t="n">
        <f aca="false">D102*$E$38</f>
        <v>36.5114498556624</v>
      </c>
    </row>
    <row r="103" customFormat="false" ht="15" hidden="false" customHeight="true" outlineLevel="0" collapsed="false">
      <c r="A103" s="65" t="s">
        <v>146</v>
      </c>
      <c r="B103" s="65"/>
      <c r="C103" s="65"/>
      <c r="D103" s="65"/>
      <c r="E103" s="66" t="n">
        <f aca="false">SUM(E98:E102)</f>
        <v>58.912082</v>
      </c>
    </row>
    <row r="104" customFormat="false" ht="13.8" hidden="false" customHeight="false" outlineLevel="0" collapsed="false">
      <c r="A104" s="81"/>
      <c r="B104" s="48"/>
      <c r="C104" s="77"/>
      <c r="D104" s="48"/>
      <c r="E104" s="49"/>
    </row>
    <row r="105" customFormat="false" ht="15" hidden="false" customHeight="true" outlineLevel="0" collapsed="false">
      <c r="A105" s="56" t="s">
        <v>147</v>
      </c>
      <c r="B105" s="56"/>
      <c r="C105" s="56"/>
      <c r="D105" s="56"/>
      <c r="E105" s="56"/>
    </row>
    <row r="106" customFormat="false" ht="28.5" hidden="false" customHeight="true" outlineLevel="0" collapsed="false">
      <c r="A106" s="84" t="n">
        <v>44231</v>
      </c>
      <c r="B106" s="73" t="s">
        <v>79</v>
      </c>
      <c r="C106" s="73"/>
      <c r="D106" s="73"/>
      <c r="E106" s="63" t="s">
        <v>140</v>
      </c>
    </row>
    <row r="107" customFormat="false" ht="15" hidden="false" customHeight="true" outlineLevel="0" collapsed="false">
      <c r="A107" s="51" t="s">
        <v>54</v>
      </c>
      <c r="B107" s="53" t="s">
        <v>148</v>
      </c>
      <c r="C107" s="53"/>
      <c r="D107" s="53"/>
      <c r="E107" s="60"/>
    </row>
    <row r="108" customFormat="false" ht="15" hidden="false" customHeight="true" outlineLevel="0" collapsed="false">
      <c r="A108" s="65" t="s">
        <v>146</v>
      </c>
      <c r="B108" s="65"/>
      <c r="C108" s="65"/>
      <c r="D108" s="65"/>
      <c r="E108" s="66" t="n">
        <f aca="false">E107</f>
        <v>0</v>
      </c>
    </row>
    <row r="109" customFormat="false" ht="13.8" hidden="false" customHeight="false" outlineLevel="0" collapsed="false">
      <c r="A109" s="78"/>
      <c r="B109" s="78"/>
      <c r="C109" s="78"/>
      <c r="D109" s="78"/>
      <c r="E109" s="78"/>
    </row>
    <row r="110" customFormat="false" ht="15" hidden="false" customHeight="true" outlineLevel="0" collapsed="false">
      <c r="A110" s="62" t="s">
        <v>149</v>
      </c>
      <c r="B110" s="62"/>
      <c r="C110" s="62"/>
      <c r="D110" s="62"/>
      <c r="E110" s="62"/>
    </row>
    <row r="111" customFormat="false" ht="13.8" hidden="false" customHeight="false" outlineLevel="0" collapsed="false">
      <c r="A111" s="85"/>
      <c r="B111" s="85"/>
      <c r="C111" s="85"/>
      <c r="D111" s="85"/>
      <c r="E111" s="85"/>
    </row>
    <row r="112" customFormat="false" ht="15" hidden="false" customHeight="true" outlineLevel="0" collapsed="false">
      <c r="A112" s="56" t="s">
        <v>150</v>
      </c>
      <c r="B112" s="73" t="s">
        <v>79</v>
      </c>
      <c r="C112" s="73"/>
      <c r="D112" s="73"/>
      <c r="E112" s="63" t="s">
        <v>80</v>
      </c>
    </row>
    <row r="113" customFormat="false" ht="15" hidden="false" customHeight="true" outlineLevel="0" collapsed="false">
      <c r="A113" s="51" t="s">
        <v>54</v>
      </c>
      <c r="B113" s="53" t="s">
        <v>151</v>
      </c>
      <c r="C113" s="53"/>
      <c r="D113" s="53"/>
      <c r="E113" s="60" t="n">
        <v>36.13</v>
      </c>
    </row>
    <row r="114" customFormat="false" ht="15" hidden="false" customHeight="true" outlineLevel="0" collapsed="false">
      <c r="A114" s="51" t="s">
        <v>56</v>
      </c>
      <c r="B114" s="53" t="s">
        <v>152</v>
      </c>
      <c r="C114" s="53"/>
      <c r="D114" s="53"/>
      <c r="E114" s="60"/>
    </row>
    <row r="115" customFormat="false" ht="15" hidden="false" customHeight="true" outlineLevel="0" collapsed="false">
      <c r="A115" s="51" t="s">
        <v>58</v>
      </c>
      <c r="B115" s="53" t="s">
        <v>153</v>
      </c>
      <c r="C115" s="53"/>
      <c r="D115" s="53"/>
      <c r="E115" s="60"/>
    </row>
    <row r="116" customFormat="false" ht="15" hidden="false" customHeight="true" outlineLevel="0" collapsed="false">
      <c r="A116" s="51" t="s">
        <v>61</v>
      </c>
      <c r="B116" s="53" t="s">
        <v>154</v>
      </c>
      <c r="C116" s="53"/>
      <c r="D116" s="53"/>
      <c r="E116" s="60"/>
    </row>
    <row r="117" customFormat="false" ht="15" hidden="false" customHeight="true" outlineLevel="0" collapsed="false">
      <c r="A117" s="51" t="s">
        <v>85</v>
      </c>
      <c r="B117" s="53" t="s">
        <v>90</v>
      </c>
      <c r="C117" s="53"/>
      <c r="D117" s="53"/>
      <c r="E117" s="60"/>
    </row>
    <row r="118" customFormat="false" ht="15" hidden="false" customHeight="true" outlineLevel="0" collapsed="false">
      <c r="A118" s="71" t="s">
        <v>155</v>
      </c>
      <c r="B118" s="71"/>
      <c r="C118" s="71"/>
      <c r="D118" s="71"/>
      <c r="E118" s="66" t="n">
        <f aca="false">SUM(E113:E117)</f>
        <v>36.13</v>
      </c>
    </row>
    <row r="119" customFormat="false" ht="13.8" hidden="false" customHeight="false" outlineLevel="0" collapsed="false">
      <c r="A119" s="86"/>
      <c r="B119" s="86"/>
      <c r="C119" s="86"/>
      <c r="D119" s="86"/>
      <c r="E119" s="86"/>
    </row>
    <row r="120" customFormat="false" ht="13.8" hidden="false" customHeight="false" outlineLevel="0" collapsed="false">
      <c r="A120" s="47"/>
      <c r="B120" s="47"/>
      <c r="C120" s="48"/>
      <c r="D120" s="48"/>
      <c r="E120" s="49"/>
    </row>
    <row r="121" customFormat="false" ht="13.8" hidden="false" customHeight="false" outlineLevel="0" collapsed="false">
      <c r="A121" s="87" t="s">
        <v>156</v>
      </c>
      <c r="B121" s="87"/>
      <c r="C121" s="87"/>
      <c r="D121" s="87"/>
      <c r="E121" s="87"/>
    </row>
    <row r="122" customFormat="false" ht="13.8" hidden="false" customHeight="false" outlineLevel="0" collapsed="false">
      <c r="A122" s="47"/>
      <c r="B122" s="47"/>
      <c r="C122" s="48"/>
      <c r="D122" s="48"/>
      <c r="E122" s="49"/>
    </row>
    <row r="123" customFormat="false" ht="15" hidden="false" customHeight="true" outlineLevel="0" collapsed="false">
      <c r="A123" s="56" t="n">
        <v>5</v>
      </c>
      <c r="B123" s="56" t="s">
        <v>157</v>
      </c>
      <c r="C123" s="56"/>
      <c r="D123" s="56"/>
      <c r="E123" s="63" t="s">
        <v>80</v>
      </c>
    </row>
    <row r="124" customFormat="false" ht="15" hidden="false" customHeight="true" outlineLevel="0" collapsed="false">
      <c r="A124" s="51" t="s">
        <v>54</v>
      </c>
      <c r="B124" s="53" t="s">
        <v>158</v>
      </c>
      <c r="C124" s="53"/>
      <c r="D124" s="53"/>
      <c r="E124" s="60" t="n">
        <f aca="false">E38</f>
        <v>2236.02</v>
      </c>
    </row>
    <row r="125" customFormat="false" ht="15" hidden="false" customHeight="true" outlineLevel="0" collapsed="false">
      <c r="A125" s="51" t="s">
        <v>56</v>
      </c>
      <c r="B125" s="53" t="s">
        <v>159</v>
      </c>
      <c r="C125" s="53"/>
      <c r="D125" s="53"/>
      <c r="E125" s="60" t="n">
        <f aca="false">E79</f>
        <v>1863.329920464</v>
      </c>
    </row>
    <row r="126" customFormat="false" ht="15" hidden="false" customHeight="true" outlineLevel="0" collapsed="false">
      <c r="A126" s="51" t="s">
        <v>58</v>
      </c>
      <c r="B126" s="53" t="s">
        <v>160</v>
      </c>
      <c r="C126" s="53"/>
      <c r="D126" s="53"/>
      <c r="E126" s="60" t="n">
        <f aca="false">E91</f>
        <v>101.131375081836</v>
      </c>
    </row>
    <row r="127" customFormat="false" ht="15" hidden="false" customHeight="true" outlineLevel="0" collapsed="false">
      <c r="A127" s="51" t="s">
        <v>61</v>
      </c>
      <c r="B127" s="53" t="s">
        <v>161</v>
      </c>
      <c r="C127" s="53"/>
      <c r="D127" s="53"/>
      <c r="E127" s="60" t="n">
        <f aca="false">E103+E108</f>
        <v>58.912082</v>
      </c>
    </row>
    <row r="128" customFormat="false" ht="15" hidden="false" customHeight="true" outlineLevel="0" collapsed="false">
      <c r="A128" s="51" t="s">
        <v>85</v>
      </c>
      <c r="B128" s="53" t="s">
        <v>162</v>
      </c>
      <c r="C128" s="53"/>
      <c r="D128" s="53"/>
      <c r="E128" s="60" t="n">
        <f aca="false">E118</f>
        <v>36.13</v>
      </c>
    </row>
    <row r="129" customFormat="false" ht="15" hidden="false" customHeight="true" outlineLevel="0" collapsed="false">
      <c r="A129" s="65" t="s">
        <v>157</v>
      </c>
      <c r="B129" s="65"/>
      <c r="C129" s="65"/>
      <c r="D129" s="65"/>
      <c r="E129" s="66" t="n">
        <f aca="false">SUM(E124:E128)</f>
        <v>4295.52337754584</v>
      </c>
    </row>
    <row r="130" customFormat="false" ht="13.8" hidden="false" customHeight="false" outlineLevel="0" collapsed="false">
      <c r="A130" s="47"/>
      <c r="B130" s="47"/>
      <c r="C130" s="48"/>
      <c r="D130" s="48"/>
      <c r="E130" s="49"/>
    </row>
    <row r="131" customFormat="false" ht="15" hidden="false" customHeight="true" outlineLevel="0" collapsed="false">
      <c r="A131" s="62" t="s">
        <v>163</v>
      </c>
      <c r="B131" s="62"/>
      <c r="C131" s="62"/>
      <c r="D131" s="62"/>
      <c r="E131" s="62"/>
    </row>
    <row r="132" customFormat="false" ht="13.8" hidden="false" customHeight="false" outlineLevel="0" collapsed="false">
      <c r="A132" s="47"/>
      <c r="B132" s="47"/>
      <c r="C132" s="48"/>
      <c r="D132" s="48"/>
      <c r="E132" s="49"/>
    </row>
    <row r="133" customFormat="false" ht="15" hidden="false" customHeight="true" outlineLevel="0" collapsed="false">
      <c r="A133" s="56" t="s">
        <v>164</v>
      </c>
      <c r="B133" s="56"/>
      <c r="C133" s="56"/>
      <c r="D133" s="56"/>
      <c r="E133" s="56"/>
    </row>
    <row r="134" customFormat="false" ht="15" hidden="false" customHeight="true" outlineLevel="0" collapsed="false">
      <c r="A134" s="51" t="s">
        <v>54</v>
      </c>
      <c r="B134" s="53" t="s">
        <v>165</v>
      </c>
      <c r="C134" s="53"/>
      <c r="D134" s="88" t="n">
        <v>0.0235</v>
      </c>
      <c r="E134" s="60" t="n">
        <f aca="false">E129*D134</f>
        <v>100.944799372327</v>
      </c>
    </row>
    <row r="135" customFormat="false" ht="15" hidden="false" customHeight="true" outlineLevel="0" collapsed="false">
      <c r="A135" s="51" t="s">
        <v>56</v>
      </c>
      <c r="B135" s="53" t="s">
        <v>166</v>
      </c>
      <c r="C135" s="53"/>
      <c r="D135" s="88" t="n">
        <v>0.0201</v>
      </c>
      <c r="E135" s="60" t="n">
        <f aca="false">(E129+E134)*D135</f>
        <v>88.3690103560551</v>
      </c>
    </row>
    <row r="136" customFormat="false" ht="15" hidden="false" customHeight="false" outlineLevel="0" collapsed="false">
      <c r="A136" s="89" t="s">
        <v>58</v>
      </c>
      <c r="B136" s="90" t="s">
        <v>167</v>
      </c>
      <c r="C136" s="90"/>
      <c r="D136" s="91" t="n">
        <f aca="false">SUM(D138:D140)</f>
        <v>0.1425</v>
      </c>
      <c r="E136" s="60" t="n">
        <f aca="false">E138+E139+E140</f>
        <v>745.293643366269</v>
      </c>
    </row>
    <row r="137" customFormat="false" ht="15" hidden="false" customHeight="false" outlineLevel="0" collapsed="false">
      <c r="A137" s="89" t="s">
        <v>168</v>
      </c>
      <c r="B137" s="92" t="s">
        <v>169</v>
      </c>
      <c r="C137" s="93"/>
      <c r="D137" s="94" t="n">
        <f aca="false">1-D136</f>
        <v>0.8575</v>
      </c>
      <c r="E137" s="95" t="n">
        <f aca="false">(E129+E134+E135)/D137</f>
        <v>5230.13083064049</v>
      </c>
    </row>
    <row r="138" customFormat="false" ht="15" hidden="false" customHeight="false" outlineLevel="0" collapsed="false">
      <c r="A138" s="96" t="s">
        <v>170</v>
      </c>
      <c r="B138" s="90" t="s">
        <v>22</v>
      </c>
      <c r="C138" s="90"/>
      <c r="D138" s="70" t="n">
        <f aca="false">PROPOSTA!E11</f>
        <v>0.0165</v>
      </c>
      <c r="E138" s="95" t="n">
        <f aca="false">D138*$E$137</f>
        <v>86.297158705568</v>
      </c>
    </row>
    <row r="139" customFormat="false" ht="15" hidden="false" customHeight="false" outlineLevel="0" collapsed="false">
      <c r="A139" s="96" t="s">
        <v>171</v>
      </c>
      <c r="B139" s="90" t="s">
        <v>23</v>
      </c>
      <c r="C139" s="90"/>
      <c r="D139" s="70" t="n">
        <f aca="false">PROPOSTA!G11</f>
        <v>0.076</v>
      </c>
      <c r="E139" s="95" t="n">
        <f aca="false">D139*$E$137</f>
        <v>397.489943128677</v>
      </c>
    </row>
    <row r="140" customFormat="false" ht="15" hidden="false" customHeight="false" outlineLevel="0" collapsed="false">
      <c r="A140" s="89" t="s">
        <v>172</v>
      </c>
      <c r="B140" s="90" t="s">
        <v>173</v>
      </c>
      <c r="C140" s="90"/>
      <c r="D140" s="88" t="n">
        <v>0.05</v>
      </c>
      <c r="E140" s="95" t="n">
        <f aca="false">D140*$E$137</f>
        <v>261.506541532024</v>
      </c>
    </row>
    <row r="141" customFormat="false" ht="15" hidden="false" customHeight="true" outlineLevel="0" collapsed="false">
      <c r="A141" s="71" t="s">
        <v>174</v>
      </c>
      <c r="B141" s="71"/>
      <c r="C141" s="71"/>
      <c r="D141" s="71"/>
      <c r="E141" s="66" t="n">
        <f aca="false">SUM(E134:E136)</f>
        <v>934.607453094652</v>
      </c>
    </row>
    <row r="142" customFormat="false" ht="13.8" hidden="false" customHeight="false" outlineLevel="0" collapsed="false">
      <c r="A142" s="47"/>
      <c r="B142" s="47"/>
      <c r="C142" s="48"/>
      <c r="D142" s="48"/>
      <c r="E142" s="49"/>
    </row>
    <row r="143" customFormat="false" ht="15" hidden="false" customHeight="true" outlineLevel="0" collapsed="false">
      <c r="A143" s="50" t="s">
        <v>175</v>
      </c>
      <c r="B143" s="50"/>
      <c r="C143" s="50"/>
      <c r="D143" s="50"/>
      <c r="E143" s="50"/>
    </row>
    <row r="144" customFormat="false" ht="13.8" hidden="false" customHeight="false" outlineLevel="0" collapsed="false">
      <c r="A144" s="47"/>
      <c r="B144" s="47"/>
      <c r="C144" s="48"/>
      <c r="D144" s="48"/>
      <c r="E144" s="49"/>
    </row>
    <row r="145" customFormat="false" ht="15" hidden="false" customHeight="true" outlineLevel="0" collapsed="false">
      <c r="A145" s="56" t="s">
        <v>176</v>
      </c>
      <c r="B145" s="56"/>
      <c r="C145" s="56"/>
      <c r="D145" s="56"/>
      <c r="E145" s="56"/>
    </row>
    <row r="146" customFormat="false" ht="15" hidden="false" customHeight="true" outlineLevel="0" collapsed="false">
      <c r="A146" s="74"/>
      <c r="B146" s="75" t="s">
        <v>177</v>
      </c>
      <c r="C146" s="75"/>
      <c r="D146" s="75"/>
      <c r="E146" s="64" t="s">
        <v>80</v>
      </c>
    </row>
    <row r="147" customFormat="false" ht="15" hidden="false" customHeight="true" outlineLevel="0" collapsed="false">
      <c r="A147" s="51" t="s">
        <v>178</v>
      </c>
      <c r="B147" s="53" t="s">
        <v>179</v>
      </c>
      <c r="C147" s="53"/>
      <c r="D147" s="53"/>
      <c r="E147" s="60" t="n">
        <f aca="false">E124</f>
        <v>2236.02</v>
      </c>
    </row>
    <row r="148" customFormat="false" ht="15" hidden="false" customHeight="true" outlineLevel="0" collapsed="false">
      <c r="A148" s="51" t="s">
        <v>180</v>
      </c>
      <c r="B148" s="53" t="s">
        <v>181</v>
      </c>
      <c r="C148" s="53"/>
      <c r="D148" s="53"/>
      <c r="E148" s="60" t="n">
        <f aca="false">E125</f>
        <v>1863.329920464</v>
      </c>
    </row>
    <row r="149" customFormat="false" ht="15" hidden="false" customHeight="true" outlineLevel="0" collapsed="false">
      <c r="A149" s="51" t="s">
        <v>182</v>
      </c>
      <c r="B149" s="53" t="s">
        <v>183</v>
      </c>
      <c r="C149" s="53"/>
      <c r="D149" s="53"/>
      <c r="E149" s="60" t="n">
        <f aca="false">E126</f>
        <v>101.131375081836</v>
      </c>
    </row>
    <row r="150" customFormat="false" ht="15" hidden="false" customHeight="true" outlineLevel="0" collapsed="false">
      <c r="A150" s="51" t="s">
        <v>184</v>
      </c>
      <c r="B150" s="53" t="s">
        <v>185</v>
      </c>
      <c r="C150" s="53"/>
      <c r="D150" s="53"/>
      <c r="E150" s="60" t="n">
        <f aca="false">E127</f>
        <v>58.912082</v>
      </c>
    </row>
    <row r="151" customFormat="false" ht="15" hidden="false" customHeight="true" outlineLevel="0" collapsed="false">
      <c r="A151" s="51" t="s">
        <v>186</v>
      </c>
      <c r="B151" s="53" t="s">
        <v>187</v>
      </c>
      <c r="C151" s="53"/>
      <c r="D151" s="53"/>
      <c r="E151" s="60" t="n">
        <f aca="false">E128</f>
        <v>36.13</v>
      </c>
    </row>
    <row r="152" customFormat="false" ht="15" hidden="false" customHeight="true" outlineLevel="0" collapsed="false">
      <c r="A152" s="51" t="s">
        <v>188</v>
      </c>
      <c r="B152" s="53" t="s">
        <v>189</v>
      </c>
      <c r="C152" s="53"/>
      <c r="D152" s="53"/>
      <c r="E152" s="60" t="n">
        <f aca="false">E141</f>
        <v>934.607453094652</v>
      </c>
    </row>
    <row r="153" customFormat="false" ht="15" hidden="false" customHeight="true" outlineLevel="0" collapsed="false">
      <c r="A153" s="71" t="s">
        <v>190</v>
      </c>
      <c r="B153" s="71"/>
      <c r="C153" s="71"/>
      <c r="D153" s="71"/>
      <c r="E153" s="66" t="n">
        <f aca="false">ROUND(SUM(E147:E152),2)</f>
        <v>5230.13</v>
      </c>
    </row>
    <row r="154" customFormat="false" ht="13.8" hidden="false" customHeight="false" outlineLevel="0" collapsed="false">
      <c r="A154" s="68"/>
      <c r="B154" s="68"/>
      <c r="C154" s="68"/>
      <c r="D154" s="68"/>
      <c r="E154" s="69"/>
    </row>
    <row r="155" customFormat="false" ht="15" hidden="false" customHeight="true" outlineLevel="0" collapsed="false">
      <c r="A155" s="71" t="s">
        <v>191</v>
      </c>
      <c r="B155" s="71"/>
      <c r="C155" s="71"/>
      <c r="D155" s="71"/>
      <c r="E155" s="66" t="n">
        <f aca="false">E153*C18</f>
        <v>1317992.76</v>
      </c>
    </row>
    <row r="156" customFormat="false" ht="15" hidden="false" customHeight="true" outlineLevel="0" collapsed="false">
      <c r="A156" s="71" t="s">
        <v>192</v>
      </c>
      <c r="B156" s="71"/>
      <c r="C156" s="71"/>
      <c r="D156" s="71"/>
      <c r="E156" s="66" t="n">
        <f aca="false">E155/36</f>
        <v>36610.91</v>
      </c>
    </row>
  </sheetData>
  <mergeCells count="128">
    <mergeCell ref="A1:E1"/>
    <mergeCell ref="A3:E3"/>
    <mergeCell ref="B5:E5"/>
    <mergeCell ref="B6:E6"/>
    <mergeCell ref="A8:E8"/>
    <mergeCell ref="B10:D10"/>
    <mergeCell ref="B11:D11"/>
    <mergeCell ref="B12:D12"/>
    <mergeCell ref="B13:D13"/>
    <mergeCell ref="A15:E15"/>
    <mergeCell ref="D17:E17"/>
    <mergeCell ref="D18:E18"/>
    <mergeCell ref="C19:D19"/>
    <mergeCell ref="A20:E20"/>
    <mergeCell ref="B21:D21"/>
    <mergeCell ref="B22:D22"/>
    <mergeCell ref="B23:D23"/>
    <mergeCell ref="A25:E25"/>
    <mergeCell ref="A27:E27"/>
    <mergeCell ref="A29:E29"/>
    <mergeCell ref="B30:D30"/>
    <mergeCell ref="B31:D31"/>
    <mergeCell ref="B32:D32"/>
    <mergeCell ref="B33:D33"/>
    <mergeCell ref="B34:D34"/>
    <mergeCell ref="B35:D35"/>
    <mergeCell ref="B36:D36"/>
    <mergeCell ref="B37:D37"/>
    <mergeCell ref="A38:D38"/>
    <mergeCell ref="A39:E39"/>
    <mergeCell ref="A41:E41"/>
    <mergeCell ref="A43:E43"/>
    <mergeCell ref="B44:C44"/>
    <mergeCell ref="B45:C45"/>
    <mergeCell ref="B46:C46"/>
    <mergeCell ref="A47:C47"/>
    <mergeCell ref="A48:E48"/>
    <mergeCell ref="A50:E50"/>
    <mergeCell ref="B51:C51"/>
    <mergeCell ref="A52:A58"/>
    <mergeCell ref="B52:C52"/>
    <mergeCell ref="B53:C53"/>
    <mergeCell ref="B54:C54"/>
    <mergeCell ref="B55:C55"/>
    <mergeCell ref="B56:C56"/>
    <mergeCell ref="B57:C57"/>
    <mergeCell ref="B58:C58"/>
    <mergeCell ref="B59:C59"/>
    <mergeCell ref="A60:C60"/>
    <mergeCell ref="A61:E61"/>
    <mergeCell ref="A63:E63"/>
    <mergeCell ref="B64:D64"/>
    <mergeCell ref="B65:C65"/>
    <mergeCell ref="B66:C66"/>
    <mergeCell ref="B67:D67"/>
    <mergeCell ref="B68:D68"/>
    <mergeCell ref="B69:D69"/>
    <mergeCell ref="A70:D70"/>
    <mergeCell ref="A72:E72"/>
    <mergeCell ref="A74:E74"/>
    <mergeCell ref="B75:D75"/>
    <mergeCell ref="B76:D76"/>
    <mergeCell ref="B77:D77"/>
    <mergeCell ref="B78:D78"/>
    <mergeCell ref="A79:D79"/>
    <mergeCell ref="A81:E81"/>
    <mergeCell ref="A83:E83"/>
    <mergeCell ref="B84:C84"/>
    <mergeCell ref="B85:C85"/>
    <mergeCell ref="B86:C86"/>
    <mergeCell ref="B87:C87"/>
    <mergeCell ref="B88:C88"/>
    <mergeCell ref="B89:C89"/>
    <mergeCell ref="B90:C90"/>
    <mergeCell ref="A91:D91"/>
    <mergeCell ref="A92:E92"/>
    <mergeCell ref="A94:E94"/>
    <mergeCell ref="A96:E96"/>
    <mergeCell ref="B97:C97"/>
    <mergeCell ref="B98:C98"/>
    <mergeCell ref="B99:C99"/>
    <mergeCell ref="B100:C100"/>
    <mergeCell ref="B101:C101"/>
    <mergeCell ref="B102:C102"/>
    <mergeCell ref="A103:D103"/>
    <mergeCell ref="A105:E105"/>
    <mergeCell ref="B106:D106"/>
    <mergeCell ref="B107:D107"/>
    <mergeCell ref="A108:D108"/>
    <mergeCell ref="A110:E110"/>
    <mergeCell ref="A111:E111"/>
    <mergeCell ref="B112:D112"/>
    <mergeCell ref="B113:D113"/>
    <mergeCell ref="B114:D114"/>
    <mergeCell ref="B115:D115"/>
    <mergeCell ref="B116:D116"/>
    <mergeCell ref="B117:D117"/>
    <mergeCell ref="A118:D118"/>
    <mergeCell ref="A119:E119"/>
    <mergeCell ref="A121:E121"/>
    <mergeCell ref="B123:D123"/>
    <mergeCell ref="B124:D124"/>
    <mergeCell ref="B125:D125"/>
    <mergeCell ref="B126:D126"/>
    <mergeCell ref="B127:D127"/>
    <mergeCell ref="B128:D128"/>
    <mergeCell ref="A129:D129"/>
    <mergeCell ref="A131:E131"/>
    <mergeCell ref="A133:E133"/>
    <mergeCell ref="B134:C134"/>
    <mergeCell ref="B135:C135"/>
    <mergeCell ref="B136:C136"/>
    <mergeCell ref="B138:C138"/>
    <mergeCell ref="B139:C139"/>
    <mergeCell ref="B140:C140"/>
    <mergeCell ref="A141:D141"/>
    <mergeCell ref="A143:E143"/>
    <mergeCell ref="A145:E145"/>
    <mergeCell ref="B146:D146"/>
    <mergeCell ref="B147:D147"/>
    <mergeCell ref="B148:D148"/>
    <mergeCell ref="B149:D149"/>
    <mergeCell ref="B150:D150"/>
    <mergeCell ref="B151:D151"/>
    <mergeCell ref="B152:D152"/>
    <mergeCell ref="A153:D153"/>
    <mergeCell ref="A155:D155"/>
    <mergeCell ref="A156:D156"/>
  </mergeCells>
  <printOptions headings="false" gridLines="false" gridLinesSet="true" horizontalCentered="tru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5" man="true" max="65535" min="0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00FF00"/>
    <pageSetUpPr fitToPage="false"/>
  </sheetPr>
  <dimension ref="A1:E156"/>
  <sheetViews>
    <sheetView showFormulas="false" showGridLines="true" showRowColHeaders="true" showZeros="true" rightToLeft="false" tabSelected="false" showOutlineSymbols="true" defaultGridColor="true" view="normal" topLeftCell="A106" colorId="64" zoomScale="100" zoomScaleNormal="100" zoomScalePageLayoutView="100" workbookViewId="0">
      <selection pane="topLeft" activeCell="A1" activeCellId="0" sqref="A1"/>
    </sheetView>
  </sheetViews>
  <sheetFormatPr defaultRowHeight="13.8" zeroHeight="false" outlineLevelRow="0" outlineLevelCol="0"/>
  <cols>
    <col collapsed="false" customWidth="true" hidden="false" outlineLevel="0" max="1" min="1" style="0" width="16.71"/>
    <col collapsed="false" customWidth="true" hidden="false" outlineLevel="0" max="2" min="2" style="0" width="19.14"/>
    <col collapsed="false" customWidth="true" hidden="false" outlineLevel="0" max="3" min="3" style="0" width="32.43"/>
    <col collapsed="false" customWidth="true" hidden="false" outlineLevel="0" max="4" min="4" style="0" width="18.57"/>
    <col collapsed="false" customWidth="true" hidden="false" outlineLevel="0" max="5" min="5" style="0" width="24"/>
    <col collapsed="false" customWidth="true" hidden="false" outlineLevel="0" max="1025" min="6" style="0" width="14.43"/>
  </cols>
  <sheetData>
    <row r="1" customFormat="false" ht="15" hidden="false" customHeight="true" outlineLevel="0" collapsed="false">
      <c r="A1" s="46" t="s">
        <v>49</v>
      </c>
      <c r="B1" s="46"/>
      <c r="C1" s="46"/>
      <c r="D1" s="46"/>
      <c r="E1" s="46"/>
    </row>
    <row r="2" customFormat="false" ht="13.8" hidden="false" customHeight="false" outlineLevel="0" collapsed="false">
      <c r="A2" s="47"/>
      <c r="B2" s="47"/>
      <c r="C2" s="48"/>
      <c r="D2" s="48"/>
      <c r="E2" s="49"/>
    </row>
    <row r="3" customFormat="false" ht="15" hidden="false" customHeight="true" outlineLevel="0" collapsed="false">
      <c r="A3" s="50" t="s">
        <v>50</v>
      </c>
      <c r="B3" s="50"/>
      <c r="C3" s="50"/>
      <c r="D3" s="50"/>
      <c r="E3" s="50"/>
    </row>
    <row r="4" customFormat="false" ht="13.8" hidden="false" customHeight="false" outlineLevel="0" collapsed="false">
      <c r="A4" s="47"/>
      <c r="B4" s="47"/>
      <c r="C4" s="48"/>
      <c r="D4" s="48"/>
      <c r="E4" s="49"/>
    </row>
    <row r="5" customFormat="false" ht="15" hidden="false" customHeight="false" outlineLevel="0" collapsed="false">
      <c r="A5" s="51" t="s">
        <v>51</v>
      </c>
      <c r="B5" s="52" t="str">
        <f aca="false">PROPOSTA!C2</f>
        <v>23232.001266/2021-84</v>
      </c>
      <c r="C5" s="52"/>
      <c r="D5" s="52"/>
      <c r="E5" s="52"/>
    </row>
    <row r="6" customFormat="false" ht="15" hidden="false" customHeight="false" outlineLevel="0" collapsed="false">
      <c r="A6" s="51" t="s">
        <v>52</v>
      </c>
      <c r="B6" s="52" t="str">
        <f aca="false">PROPOSTA!E2</f>
        <v>20/2022</v>
      </c>
      <c r="C6" s="52"/>
      <c r="D6" s="52"/>
      <c r="E6" s="52"/>
    </row>
    <row r="7" customFormat="false" ht="13.8" hidden="false" customHeight="false" outlineLevel="0" collapsed="false">
      <c r="A7" s="47"/>
      <c r="B7" s="47"/>
      <c r="C7" s="48"/>
      <c r="D7" s="48"/>
      <c r="E7" s="49"/>
    </row>
    <row r="8" customFormat="false" ht="15" hidden="false" customHeight="true" outlineLevel="0" collapsed="false">
      <c r="A8" s="50" t="s">
        <v>53</v>
      </c>
      <c r="B8" s="50"/>
      <c r="C8" s="50"/>
      <c r="D8" s="50"/>
      <c r="E8" s="50"/>
    </row>
    <row r="9" customFormat="false" ht="13.8" hidden="false" customHeight="false" outlineLevel="0" collapsed="false">
      <c r="A9" s="47"/>
      <c r="B9" s="47"/>
      <c r="C9" s="48"/>
      <c r="D9" s="48"/>
      <c r="E9" s="49"/>
    </row>
    <row r="10" customFormat="false" ht="15" hidden="false" customHeight="true" outlineLevel="0" collapsed="false">
      <c r="A10" s="51" t="s">
        <v>54</v>
      </c>
      <c r="B10" s="53" t="s">
        <v>55</v>
      </c>
      <c r="C10" s="53"/>
      <c r="D10" s="53"/>
      <c r="E10" s="54" t="n">
        <f aca="false">PROPOSTA!G2</f>
        <v>44678</v>
      </c>
    </row>
    <row r="11" customFormat="false" ht="15" hidden="false" customHeight="true" outlineLevel="0" collapsed="false">
      <c r="A11" s="51" t="s">
        <v>56</v>
      </c>
      <c r="B11" s="53" t="s">
        <v>57</v>
      </c>
      <c r="C11" s="53"/>
      <c r="D11" s="53"/>
      <c r="E11" s="55" t="s">
        <v>39</v>
      </c>
    </row>
    <row r="12" customFormat="false" ht="15" hidden="false" customHeight="true" outlineLevel="0" collapsed="false">
      <c r="A12" s="51" t="s">
        <v>58</v>
      </c>
      <c r="B12" s="53" t="s">
        <v>59</v>
      </c>
      <c r="C12" s="53"/>
      <c r="D12" s="53"/>
      <c r="E12" s="55" t="s">
        <v>193</v>
      </c>
    </row>
    <row r="13" customFormat="false" ht="15" hidden="false" customHeight="true" outlineLevel="0" collapsed="false">
      <c r="A13" s="51" t="s">
        <v>61</v>
      </c>
      <c r="B13" s="53" t="s">
        <v>62</v>
      </c>
      <c r="C13" s="53"/>
      <c r="D13" s="53"/>
      <c r="E13" s="51" t="n">
        <v>36</v>
      </c>
    </row>
    <row r="14" customFormat="false" ht="13.8" hidden="false" customHeight="false" outlineLevel="0" collapsed="false">
      <c r="A14" s="47"/>
      <c r="B14" s="47"/>
      <c r="C14" s="48"/>
      <c r="D14" s="48"/>
      <c r="E14" s="49"/>
    </row>
    <row r="15" customFormat="false" ht="15" hidden="false" customHeight="true" outlineLevel="0" collapsed="false">
      <c r="A15" s="50" t="s">
        <v>63</v>
      </c>
      <c r="B15" s="50"/>
      <c r="C15" s="50"/>
      <c r="D15" s="50"/>
      <c r="E15" s="50"/>
    </row>
    <row r="16" customFormat="false" ht="13.8" hidden="false" customHeight="false" outlineLevel="0" collapsed="false">
      <c r="A16" s="47"/>
      <c r="B16" s="47"/>
      <c r="C16" s="48"/>
      <c r="D16" s="48"/>
      <c r="E16" s="49"/>
    </row>
    <row r="17" customFormat="false" ht="28.5" hidden="false" customHeight="true" outlineLevel="0" collapsed="false">
      <c r="A17" s="56" t="s">
        <v>64</v>
      </c>
      <c r="B17" s="56" t="s">
        <v>65</v>
      </c>
      <c r="C17" s="56" t="s">
        <v>66</v>
      </c>
      <c r="D17" s="57" t="s">
        <v>67</v>
      </c>
      <c r="E17" s="57"/>
    </row>
    <row r="18" customFormat="false" ht="28.5" hidden="false" customHeight="true" outlineLevel="0" collapsed="false">
      <c r="A18" s="51" t="s">
        <v>36</v>
      </c>
      <c r="B18" s="51" t="s">
        <v>38</v>
      </c>
      <c r="C18" s="58" t="n">
        <v>360</v>
      </c>
      <c r="D18" s="51" t="s">
        <v>68</v>
      </c>
      <c r="E18" s="51"/>
    </row>
    <row r="19" customFormat="false" ht="13.8" hidden="false" customHeight="false" outlineLevel="0" collapsed="false">
      <c r="A19" s="47"/>
      <c r="B19" s="47"/>
      <c r="C19" s="59"/>
      <c r="D19" s="59"/>
      <c r="E19" s="49"/>
    </row>
    <row r="20" customFormat="false" ht="15" hidden="false" customHeight="true" outlineLevel="0" collapsed="false">
      <c r="A20" s="56" t="s">
        <v>69</v>
      </c>
      <c r="B20" s="56"/>
      <c r="C20" s="56"/>
      <c r="D20" s="56"/>
      <c r="E20" s="56"/>
    </row>
    <row r="21" customFormat="false" ht="28.5" hidden="false" customHeight="true" outlineLevel="0" collapsed="false">
      <c r="A21" s="51" t="s">
        <v>54</v>
      </c>
      <c r="B21" s="53" t="s">
        <v>70</v>
      </c>
      <c r="C21" s="53"/>
      <c r="D21" s="53"/>
      <c r="E21" s="60" t="s">
        <v>71</v>
      </c>
    </row>
    <row r="22" customFormat="false" ht="15" hidden="false" customHeight="true" outlineLevel="0" collapsed="false">
      <c r="A22" s="51" t="s">
        <v>56</v>
      </c>
      <c r="B22" s="53" t="s">
        <v>72</v>
      </c>
      <c r="C22" s="53"/>
      <c r="D22" s="53"/>
      <c r="E22" s="55" t="s">
        <v>73</v>
      </c>
    </row>
    <row r="23" customFormat="false" ht="15" hidden="false" customHeight="true" outlineLevel="0" collapsed="false">
      <c r="A23" s="51" t="s">
        <v>58</v>
      </c>
      <c r="B23" s="53" t="s">
        <v>74</v>
      </c>
      <c r="C23" s="53"/>
      <c r="D23" s="53"/>
      <c r="E23" s="61" t="n">
        <v>2135.6</v>
      </c>
    </row>
    <row r="24" customFormat="false" ht="13.8" hidden="false" customHeight="false" outlineLevel="0" collapsed="false">
      <c r="A24" s="47"/>
      <c r="B24" s="47"/>
      <c r="C24" s="48"/>
      <c r="D24" s="48"/>
      <c r="E24" s="49"/>
    </row>
    <row r="25" customFormat="false" ht="15" hidden="false" customHeight="true" outlineLevel="0" collapsed="false">
      <c r="A25" s="50" t="s">
        <v>75</v>
      </c>
      <c r="B25" s="50"/>
      <c r="C25" s="50"/>
      <c r="D25" s="50"/>
      <c r="E25" s="50"/>
    </row>
    <row r="26" customFormat="false" ht="13.8" hidden="false" customHeight="false" outlineLevel="0" collapsed="false">
      <c r="A26" s="47"/>
      <c r="B26" s="47"/>
      <c r="C26" s="48"/>
      <c r="D26" s="48"/>
      <c r="E26" s="49"/>
    </row>
    <row r="27" customFormat="false" ht="15" hidden="false" customHeight="true" outlineLevel="0" collapsed="false">
      <c r="A27" s="62" t="s">
        <v>76</v>
      </c>
      <c r="B27" s="62"/>
      <c r="C27" s="62"/>
      <c r="D27" s="62"/>
      <c r="E27" s="62"/>
    </row>
    <row r="28" customFormat="false" ht="13.8" hidden="false" customHeight="false" outlineLevel="0" collapsed="false">
      <c r="A28" s="47"/>
      <c r="B28" s="47"/>
      <c r="C28" s="48"/>
      <c r="D28" s="48"/>
      <c r="E28" s="49"/>
    </row>
    <row r="29" customFormat="false" ht="15" hidden="false" customHeight="true" outlineLevel="0" collapsed="false">
      <c r="A29" s="56" t="s">
        <v>77</v>
      </c>
      <c r="B29" s="56"/>
      <c r="C29" s="56"/>
      <c r="D29" s="56"/>
      <c r="E29" s="56"/>
    </row>
    <row r="30" customFormat="false" ht="15" hidden="false" customHeight="true" outlineLevel="0" collapsed="false">
      <c r="A30" s="56" t="s">
        <v>78</v>
      </c>
      <c r="B30" s="56" t="s">
        <v>79</v>
      </c>
      <c r="C30" s="56"/>
      <c r="D30" s="56"/>
      <c r="E30" s="63" t="s">
        <v>80</v>
      </c>
    </row>
    <row r="31" customFormat="false" ht="15" hidden="false" customHeight="true" outlineLevel="0" collapsed="false">
      <c r="A31" s="51" t="s">
        <v>54</v>
      </c>
      <c r="B31" s="53" t="s">
        <v>81</v>
      </c>
      <c r="C31" s="53"/>
      <c r="D31" s="53"/>
      <c r="E31" s="61" t="n">
        <f aca="false">E23</f>
        <v>2135.6</v>
      </c>
    </row>
    <row r="32" customFormat="false" ht="15" hidden="false" customHeight="true" outlineLevel="0" collapsed="false">
      <c r="A32" s="51" t="s">
        <v>56</v>
      </c>
      <c r="B32" s="53" t="s">
        <v>82</v>
      </c>
      <c r="C32" s="53"/>
      <c r="D32" s="53"/>
      <c r="E32" s="60"/>
    </row>
    <row r="33" customFormat="false" ht="15" hidden="false" customHeight="true" outlineLevel="0" collapsed="false">
      <c r="A33" s="51" t="s">
        <v>58</v>
      </c>
      <c r="B33" s="53" t="s">
        <v>83</v>
      </c>
      <c r="C33" s="53"/>
      <c r="D33" s="53"/>
      <c r="E33" s="60"/>
    </row>
    <row r="34" customFormat="false" ht="15" hidden="false" customHeight="true" outlineLevel="0" collapsed="false">
      <c r="A34" s="51" t="s">
        <v>61</v>
      </c>
      <c r="B34" s="53" t="s">
        <v>84</v>
      </c>
      <c r="C34" s="53"/>
      <c r="D34" s="53"/>
      <c r="E34" s="64"/>
    </row>
    <row r="35" customFormat="false" ht="15" hidden="false" customHeight="true" outlineLevel="0" collapsed="false">
      <c r="A35" s="51" t="s">
        <v>85</v>
      </c>
      <c r="B35" s="53" t="s">
        <v>86</v>
      </c>
      <c r="C35" s="53"/>
      <c r="D35" s="53"/>
      <c r="E35" s="64"/>
    </row>
    <row r="36" customFormat="false" ht="15" hidden="false" customHeight="true" outlineLevel="0" collapsed="false">
      <c r="A36" s="51" t="s">
        <v>87</v>
      </c>
      <c r="B36" s="53" t="s">
        <v>88</v>
      </c>
      <c r="C36" s="53"/>
      <c r="D36" s="53"/>
      <c r="E36" s="64"/>
    </row>
    <row r="37" customFormat="false" ht="15" hidden="false" customHeight="true" outlineLevel="0" collapsed="false">
      <c r="A37" s="51" t="s">
        <v>89</v>
      </c>
      <c r="B37" s="53" t="s">
        <v>90</v>
      </c>
      <c r="C37" s="53"/>
      <c r="D37" s="53"/>
      <c r="E37" s="64"/>
    </row>
    <row r="38" customFormat="false" ht="15" hidden="false" customHeight="true" outlineLevel="0" collapsed="false">
      <c r="A38" s="65" t="s">
        <v>91</v>
      </c>
      <c r="B38" s="65"/>
      <c r="C38" s="65"/>
      <c r="D38" s="65"/>
      <c r="E38" s="66" t="n">
        <f aca="false">ROUND(SUM(E31:E37),2)</f>
        <v>2135.6</v>
      </c>
    </row>
    <row r="39" customFormat="false" ht="28.5" hidden="false" customHeight="true" outlineLevel="0" collapsed="false">
      <c r="A39" s="67" t="s">
        <v>92</v>
      </c>
      <c r="B39" s="67"/>
      <c r="C39" s="67"/>
      <c r="D39" s="67"/>
      <c r="E39" s="67"/>
    </row>
    <row r="40" customFormat="false" ht="13.8" hidden="false" customHeight="false" outlineLevel="0" collapsed="false">
      <c r="A40" s="47"/>
      <c r="B40" s="47"/>
      <c r="C40" s="48"/>
      <c r="D40" s="48"/>
      <c r="E40" s="49"/>
    </row>
    <row r="41" customFormat="false" ht="15" hidden="false" customHeight="true" outlineLevel="0" collapsed="false">
      <c r="A41" s="62" t="s">
        <v>93</v>
      </c>
      <c r="B41" s="62"/>
      <c r="C41" s="62"/>
      <c r="D41" s="62"/>
      <c r="E41" s="62"/>
    </row>
    <row r="42" customFormat="false" ht="13.8" hidden="false" customHeight="false" outlineLevel="0" collapsed="false">
      <c r="A42" s="68"/>
      <c r="B42" s="68"/>
      <c r="C42" s="68"/>
      <c r="D42" s="68"/>
      <c r="E42" s="69"/>
    </row>
    <row r="43" customFormat="false" ht="15" hidden="false" customHeight="true" outlineLevel="0" collapsed="false">
      <c r="A43" s="56" t="s">
        <v>94</v>
      </c>
      <c r="B43" s="56"/>
      <c r="C43" s="56"/>
      <c r="D43" s="56"/>
      <c r="E43" s="56"/>
    </row>
    <row r="44" customFormat="false" ht="15" hidden="false" customHeight="true" outlineLevel="0" collapsed="false">
      <c r="A44" s="56" t="s">
        <v>95</v>
      </c>
      <c r="B44" s="56" t="s">
        <v>79</v>
      </c>
      <c r="C44" s="56"/>
      <c r="D44" s="57" t="s">
        <v>96</v>
      </c>
      <c r="E44" s="63" t="s">
        <v>80</v>
      </c>
    </row>
    <row r="45" customFormat="false" ht="15" hidden="false" customHeight="true" outlineLevel="0" collapsed="false">
      <c r="A45" s="51" t="s">
        <v>54</v>
      </c>
      <c r="B45" s="53" t="s">
        <v>97</v>
      </c>
      <c r="C45" s="53"/>
      <c r="D45" s="70" t="n">
        <f aca="false">1/12</f>
        <v>0.08333333333</v>
      </c>
      <c r="E45" s="60" t="n">
        <f aca="false">D45*E38</f>
        <v>177.9666667</v>
      </c>
    </row>
    <row r="46" customFormat="false" ht="15" hidden="false" customHeight="true" outlineLevel="0" collapsed="false">
      <c r="A46" s="51" t="s">
        <v>56</v>
      </c>
      <c r="B46" s="53" t="s">
        <v>98</v>
      </c>
      <c r="C46" s="53"/>
      <c r="D46" s="70" t="n">
        <v>0.121</v>
      </c>
      <c r="E46" s="60" t="n">
        <f aca="false">D46*E38</f>
        <v>258.4076</v>
      </c>
    </row>
    <row r="47" customFormat="false" ht="15" hidden="false" customHeight="true" outlineLevel="0" collapsed="false">
      <c r="A47" s="71" t="s">
        <v>99</v>
      </c>
      <c r="B47" s="71"/>
      <c r="C47" s="71"/>
      <c r="D47" s="72" t="n">
        <f aca="false">SUM(D45:D46)</f>
        <v>0.20433333333</v>
      </c>
      <c r="E47" s="66" t="n">
        <f aca="false">SUM(E45:E46)</f>
        <v>436.3742667</v>
      </c>
    </row>
    <row r="48" customFormat="false" ht="15" hidden="false" customHeight="true" outlineLevel="0" collapsed="false">
      <c r="A48" s="67" t="s">
        <v>100</v>
      </c>
      <c r="B48" s="67"/>
      <c r="C48" s="67"/>
      <c r="D48" s="67"/>
      <c r="E48" s="67"/>
    </row>
    <row r="49" customFormat="false" ht="13.8" hidden="false" customHeight="false" outlineLevel="0" collapsed="false">
      <c r="A49" s="68"/>
      <c r="B49" s="68"/>
      <c r="C49" s="68"/>
      <c r="D49" s="68"/>
      <c r="E49" s="69"/>
    </row>
    <row r="50" customFormat="false" ht="15" hidden="false" customHeight="true" outlineLevel="0" collapsed="false">
      <c r="A50" s="56" t="s">
        <v>101</v>
      </c>
      <c r="B50" s="56"/>
      <c r="C50" s="56"/>
      <c r="D50" s="56"/>
      <c r="E50" s="56"/>
    </row>
    <row r="51" customFormat="false" ht="15" hidden="false" customHeight="true" outlineLevel="0" collapsed="false">
      <c r="A51" s="56" t="s">
        <v>102</v>
      </c>
      <c r="B51" s="73" t="s">
        <v>79</v>
      </c>
      <c r="C51" s="73"/>
      <c r="D51" s="57" t="s">
        <v>96</v>
      </c>
      <c r="E51" s="63" t="s">
        <v>80</v>
      </c>
    </row>
    <row r="52" customFormat="false" ht="15" hidden="false" customHeight="true" outlineLevel="0" collapsed="false">
      <c r="A52" s="51" t="s">
        <v>103</v>
      </c>
      <c r="B52" s="53" t="s">
        <v>104</v>
      </c>
      <c r="C52" s="53"/>
      <c r="D52" s="70" t="n">
        <v>0.2</v>
      </c>
      <c r="E52" s="60" t="n">
        <f aca="false">(D52)*($E$38+$E$47)</f>
        <v>514.39485334</v>
      </c>
    </row>
    <row r="53" customFormat="false" ht="15" hidden="false" customHeight="true" outlineLevel="0" collapsed="false">
      <c r="A53" s="51"/>
      <c r="B53" s="53" t="s">
        <v>105</v>
      </c>
      <c r="C53" s="53"/>
      <c r="D53" s="70" t="n">
        <v>0.025</v>
      </c>
      <c r="E53" s="60" t="n">
        <f aca="false">(D53)*($E$38+$E$47)</f>
        <v>64.2993566675</v>
      </c>
    </row>
    <row r="54" customFormat="false" ht="15" hidden="false" customHeight="true" outlineLevel="0" collapsed="false">
      <c r="A54" s="51"/>
      <c r="B54" s="53" t="s">
        <v>24</v>
      </c>
      <c r="C54" s="53"/>
      <c r="D54" s="70" t="n">
        <f aca="false">PROPOSTA!C12</f>
        <v>0.0212</v>
      </c>
      <c r="E54" s="60" t="n">
        <f aca="false">(D54)*($E$38+$E$47)</f>
        <v>54.52585445404</v>
      </c>
    </row>
    <row r="55" customFormat="false" ht="15" hidden="false" customHeight="true" outlineLevel="0" collapsed="false">
      <c r="A55" s="51"/>
      <c r="B55" s="53" t="s">
        <v>106</v>
      </c>
      <c r="C55" s="53"/>
      <c r="D55" s="70" t="n">
        <v>0.015</v>
      </c>
      <c r="E55" s="60" t="n">
        <f aca="false">(D55)*($E$38+$E$47)</f>
        <v>38.5796140005</v>
      </c>
    </row>
    <row r="56" customFormat="false" ht="15" hidden="false" customHeight="true" outlineLevel="0" collapsed="false">
      <c r="A56" s="51"/>
      <c r="B56" s="53" t="s">
        <v>107</v>
      </c>
      <c r="C56" s="53"/>
      <c r="D56" s="70" t="n">
        <v>0.01</v>
      </c>
      <c r="E56" s="60" t="n">
        <f aca="false">(D56)*($E$38+$E$47)</f>
        <v>25.719742667</v>
      </c>
    </row>
    <row r="57" customFormat="false" ht="15" hidden="false" customHeight="true" outlineLevel="0" collapsed="false">
      <c r="A57" s="51"/>
      <c r="B57" s="53" t="s">
        <v>108</v>
      </c>
      <c r="C57" s="53"/>
      <c r="D57" s="70" t="n">
        <v>0.006</v>
      </c>
      <c r="E57" s="60" t="n">
        <f aca="false">(D57)*($E$38+$E$47)</f>
        <v>15.4318456002</v>
      </c>
    </row>
    <row r="58" customFormat="false" ht="15" hidden="false" customHeight="true" outlineLevel="0" collapsed="false">
      <c r="A58" s="51"/>
      <c r="B58" s="53" t="s">
        <v>109</v>
      </c>
      <c r="C58" s="53"/>
      <c r="D58" s="70" t="n">
        <v>0.002</v>
      </c>
      <c r="E58" s="60" t="n">
        <f aca="false">(D58)*($E$38+$E$47)</f>
        <v>5.1439485334</v>
      </c>
    </row>
    <row r="59" customFormat="false" ht="15" hidden="false" customHeight="true" outlineLevel="0" collapsed="false">
      <c r="A59" s="51" t="s">
        <v>110</v>
      </c>
      <c r="B59" s="53" t="s">
        <v>110</v>
      </c>
      <c r="C59" s="53"/>
      <c r="D59" s="70" t="n">
        <v>0.08</v>
      </c>
      <c r="E59" s="60" t="n">
        <f aca="false">D59*(E38+E47)</f>
        <v>205.7579413</v>
      </c>
    </row>
    <row r="60" customFormat="false" ht="15" hidden="false" customHeight="true" outlineLevel="0" collapsed="false">
      <c r="A60" s="71" t="s">
        <v>111</v>
      </c>
      <c r="B60" s="71"/>
      <c r="C60" s="71"/>
      <c r="D60" s="72" t="n">
        <f aca="false">SUM(D52:D59)</f>
        <v>0.3592</v>
      </c>
      <c r="E60" s="66" t="n">
        <f aca="false">SUM(E52:E59)</f>
        <v>923.85315656264</v>
      </c>
    </row>
    <row r="61" customFormat="false" ht="15" hidden="false" customHeight="true" outlineLevel="0" collapsed="false">
      <c r="A61" s="67" t="s">
        <v>112</v>
      </c>
      <c r="B61" s="67"/>
      <c r="C61" s="67"/>
      <c r="D61" s="67"/>
      <c r="E61" s="67"/>
    </row>
    <row r="62" customFormat="false" ht="13.8" hidden="false" customHeight="false" outlineLevel="0" collapsed="false">
      <c r="A62" s="68"/>
      <c r="B62" s="68"/>
      <c r="C62" s="68"/>
      <c r="D62" s="68"/>
      <c r="E62" s="69"/>
    </row>
    <row r="63" customFormat="false" ht="15" hidden="false" customHeight="true" outlineLevel="0" collapsed="false">
      <c r="A63" s="56" t="s">
        <v>113</v>
      </c>
      <c r="B63" s="56"/>
      <c r="C63" s="56"/>
      <c r="D63" s="56"/>
      <c r="E63" s="56"/>
    </row>
    <row r="64" customFormat="false" ht="15" hidden="false" customHeight="true" outlineLevel="0" collapsed="false">
      <c r="A64" s="74" t="s">
        <v>114</v>
      </c>
      <c r="B64" s="75" t="s">
        <v>79</v>
      </c>
      <c r="C64" s="75"/>
      <c r="D64" s="75"/>
      <c r="E64" s="64" t="s">
        <v>80</v>
      </c>
    </row>
    <row r="65" customFormat="false" ht="28.5" hidden="false" customHeight="true" outlineLevel="0" collapsed="false">
      <c r="A65" s="51" t="s">
        <v>54</v>
      </c>
      <c r="B65" s="53" t="s">
        <v>115</v>
      </c>
      <c r="C65" s="53"/>
      <c r="D65" s="76" t="n">
        <f aca="false">2*21*3.45</f>
        <v>144.9</v>
      </c>
      <c r="E65" s="60" t="n">
        <f aca="false">IF(ROUND((D65)-(E31*0.06),2)&lt;0,0,ROUND((D65)-(E31*0.06),2))</f>
        <v>16.76</v>
      </c>
    </row>
    <row r="66" customFormat="false" ht="28.5" hidden="false" customHeight="true" outlineLevel="0" collapsed="false">
      <c r="A66" s="51" t="s">
        <v>56</v>
      </c>
      <c r="B66" s="53" t="s">
        <v>116</v>
      </c>
      <c r="C66" s="53"/>
      <c r="D66" s="76" t="n">
        <v>24.54</v>
      </c>
      <c r="E66" s="60" t="n">
        <f aca="false">21*D66*0.8</f>
        <v>412.272</v>
      </c>
    </row>
    <row r="67" customFormat="false" ht="15" hidden="false" customHeight="true" outlineLevel="0" collapsed="false">
      <c r="A67" s="51" t="s">
        <v>58</v>
      </c>
      <c r="B67" s="53" t="s">
        <v>117</v>
      </c>
      <c r="C67" s="53"/>
      <c r="D67" s="53"/>
      <c r="E67" s="60" t="n">
        <v>41</v>
      </c>
    </row>
    <row r="68" customFormat="false" ht="15" hidden="false" customHeight="true" outlineLevel="0" collapsed="false">
      <c r="A68" s="51" t="s">
        <v>61</v>
      </c>
      <c r="B68" s="53" t="s">
        <v>118</v>
      </c>
      <c r="C68" s="53"/>
      <c r="D68" s="53"/>
      <c r="E68" s="55" t="n">
        <v>3.53</v>
      </c>
    </row>
    <row r="69" customFormat="false" ht="15" hidden="false" customHeight="true" outlineLevel="0" collapsed="false">
      <c r="A69" s="51" t="s">
        <v>85</v>
      </c>
      <c r="B69" s="53" t="s">
        <v>90</v>
      </c>
      <c r="C69" s="53"/>
      <c r="D69" s="53"/>
      <c r="E69" s="60"/>
    </row>
    <row r="70" customFormat="false" ht="15" hidden="false" customHeight="true" outlineLevel="0" collapsed="false">
      <c r="A70" s="65" t="s">
        <v>119</v>
      </c>
      <c r="B70" s="65"/>
      <c r="C70" s="65"/>
      <c r="D70" s="65"/>
      <c r="E70" s="66" t="n">
        <f aca="false">SUM(E65:E69)</f>
        <v>473.562</v>
      </c>
    </row>
    <row r="71" customFormat="false" ht="13.8" hidden="false" customHeight="false" outlineLevel="0" collapsed="false">
      <c r="A71" s="47"/>
      <c r="B71" s="48"/>
      <c r="C71" s="77"/>
      <c r="D71" s="48"/>
      <c r="E71" s="49"/>
    </row>
    <row r="72" customFormat="false" ht="15" hidden="false" customHeight="true" outlineLevel="0" collapsed="false">
      <c r="A72" s="46" t="s">
        <v>120</v>
      </c>
      <c r="B72" s="46"/>
      <c r="C72" s="46"/>
      <c r="D72" s="46"/>
      <c r="E72" s="46"/>
    </row>
    <row r="73" customFormat="false" ht="13.8" hidden="false" customHeight="false" outlineLevel="0" collapsed="false">
      <c r="A73" s="47"/>
      <c r="B73" s="48"/>
      <c r="C73" s="77"/>
      <c r="D73" s="48"/>
      <c r="E73" s="49"/>
    </row>
    <row r="74" customFormat="false" ht="15" hidden="false" customHeight="true" outlineLevel="0" collapsed="false">
      <c r="A74" s="56" t="s">
        <v>121</v>
      </c>
      <c r="B74" s="56"/>
      <c r="C74" s="56"/>
      <c r="D74" s="56"/>
      <c r="E74" s="56"/>
    </row>
    <row r="75" customFormat="false" ht="15" hidden="false" customHeight="true" outlineLevel="0" collapsed="false">
      <c r="A75" s="56" t="n">
        <v>2</v>
      </c>
      <c r="B75" s="56" t="s">
        <v>79</v>
      </c>
      <c r="C75" s="56"/>
      <c r="D75" s="56"/>
      <c r="E75" s="63" t="s">
        <v>80</v>
      </c>
    </row>
    <row r="76" customFormat="false" ht="15" hidden="false" customHeight="true" outlineLevel="0" collapsed="false">
      <c r="A76" s="51" t="s">
        <v>95</v>
      </c>
      <c r="B76" s="53" t="s">
        <v>122</v>
      </c>
      <c r="C76" s="53"/>
      <c r="D76" s="53"/>
      <c r="E76" s="60" t="n">
        <f aca="false">E47</f>
        <v>436.3742667</v>
      </c>
    </row>
    <row r="77" customFormat="false" ht="15" hidden="false" customHeight="true" outlineLevel="0" collapsed="false">
      <c r="A77" s="51" t="s">
        <v>102</v>
      </c>
      <c r="B77" s="53" t="s">
        <v>123</v>
      </c>
      <c r="C77" s="53"/>
      <c r="D77" s="53"/>
      <c r="E77" s="60" t="n">
        <f aca="false">E60</f>
        <v>923.85315656264</v>
      </c>
    </row>
    <row r="78" customFormat="false" ht="15" hidden="false" customHeight="true" outlineLevel="0" collapsed="false">
      <c r="A78" s="51" t="s">
        <v>114</v>
      </c>
      <c r="B78" s="53" t="s">
        <v>124</v>
      </c>
      <c r="C78" s="53"/>
      <c r="D78" s="53"/>
      <c r="E78" s="60" t="n">
        <f aca="false">E70</f>
        <v>473.562</v>
      </c>
    </row>
    <row r="79" customFormat="false" ht="15" hidden="false" customHeight="true" outlineLevel="0" collapsed="false">
      <c r="A79" s="65" t="s">
        <v>125</v>
      </c>
      <c r="B79" s="65"/>
      <c r="C79" s="65"/>
      <c r="D79" s="65"/>
      <c r="E79" s="66" t="n">
        <f aca="false">SUM(E76:E78)</f>
        <v>1833.78942326264</v>
      </c>
    </row>
    <row r="80" customFormat="false" ht="13.8" hidden="false" customHeight="false" outlineLevel="0" collapsed="false">
      <c r="A80" s="47"/>
      <c r="B80" s="48"/>
      <c r="C80" s="77"/>
      <c r="D80" s="48"/>
      <c r="E80" s="49"/>
    </row>
    <row r="81" customFormat="false" ht="15" hidden="false" customHeight="true" outlineLevel="0" collapsed="false">
      <c r="A81" s="62" t="s">
        <v>126</v>
      </c>
      <c r="B81" s="62"/>
      <c r="C81" s="62"/>
      <c r="D81" s="62"/>
      <c r="E81" s="62"/>
    </row>
    <row r="82" customFormat="false" ht="13.8" hidden="false" customHeight="false" outlineLevel="0" collapsed="false">
      <c r="A82" s="78"/>
      <c r="B82" s="48"/>
      <c r="C82" s="77"/>
      <c r="D82" s="48"/>
      <c r="E82" s="49"/>
    </row>
    <row r="83" customFormat="false" ht="15" hidden="false" customHeight="true" outlineLevel="0" collapsed="false">
      <c r="A83" s="56" t="s">
        <v>127</v>
      </c>
      <c r="B83" s="56"/>
      <c r="C83" s="56"/>
      <c r="D83" s="56"/>
      <c r="E83" s="56"/>
    </row>
    <row r="84" customFormat="false" ht="15" hidden="false" customHeight="true" outlineLevel="0" collapsed="false">
      <c r="A84" s="56" t="n">
        <v>3</v>
      </c>
      <c r="B84" s="56" t="s">
        <v>79</v>
      </c>
      <c r="C84" s="56"/>
      <c r="D84" s="56" t="s">
        <v>128</v>
      </c>
      <c r="E84" s="63" t="s">
        <v>80</v>
      </c>
    </row>
    <row r="85" customFormat="false" ht="15" hidden="false" customHeight="true" outlineLevel="0" collapsed="false">
      <c r="A85" s="51" t="s">
        <v>54</v>
      </c>
      <c r="B85" s="53" t="s">
        <v>129</v>
      </c>
      <c r="C85" s="53"/>
      <c r="D85" s="70" t="n">
        <f aca="false">0.42%/3</f>
        <v>0.0014</v>
      </c>
      <c r="E85" s="60" t="n">
        <f aca="false">D85*(E38)</f>
        <v>2.98984</v>
      </c>
    </row>
    <row r="86" customFormat="false" ht="15" hidden="false" customHeight="true" outlineLevel="0" collapsed="false">
      <c r="A86" s="51" t="s">
        <v>56</v>
      </c>
      <c r="B86" s="53" t="s">
        <v>130</v>
      </c>
      <c r="C86" s="53"/>
      <c r="D86" s="70" t="n">
        <f aca="false">D85*0.08</f>
        <v>0.000112</v>
      </c>
      <c r="E86" s="60" t="n">
        <f aca="false">D86*(E38)</f>
        <v>0.2391872</v>
      </c>
    </row>
    <row r="87" customFormat="false" ht="28.5" hidden="false" customHeight="true" outlineLevel="0" collapsed="false">
      <c r="A87" s="51" t="s">
        <v>58</v>
      </c>
      <c r="B87" s="53" t="s">
        <v>131</v>
      </c>
      <c r="C87" s="53"/>
      <c r="D87" s="70" t="n">
        <v>0.0347</v>
      </c>
      <c r="E87" s="60" t="n">
        <f aca="false">D87*(E38)</f>
        <v>74.10532</v>
      </c>
    </row>
    <row r="88" customFormat="false" ht="15" hidden="false" customHeight="true" outlineLevel="0" collapsed="false">
      <c r="A88" s="51" t="s">
        <v>61</v>
      </c>
      <c r="B88" s="53" t="s">
        <v>132</v>
      </c>
      <c r="C88" s="53"/>
      <c r="D88" s="70" t="n">
        <f aca="false">7/30/12/3</f>
        <v>0.006481481481</v>
      </c>
      <c r="E88" s="60" t="n">
        <f aca="false">D88*(E38)</f>
        <v>13.84185185</v>
      </c>
    </row>
    <row r="89" customFormat="false" ht="28.5" hidden="false" customHeight="true" outlineLevel="0" collapsed="false">
      <c r="A89" s="51" t="s">
        <v>85</v>
      </c>
      <c r="B89" s="53" t="s">
        <v>133</v>
      </c>
      <c r="C89" s="53"/>
      <c r="D89" s="70" t="n">
        <f aca="false">D88*D60</f>
        <v>0.0023281481479752</v>
      </c>
      <c r="E89" s="60" t="n">
        <f aca="false">D89*(E38)</f>
        <v>4.97199318481584</v>
      </c>
    </row>
    <row r="90" customFormat="false" ht="15" hidden="false" customHeight="true" outlineLevel="0" collapsed="false">
      <c r="A90" s="51" t="s">
        <v>87</v>
      </c>
      <c r="B90" s="53" t="s">
        <v>134</v>
      </c>
      <c r="C90" s="53"/>
      <c r="D90" s="79" t="n">
        <f aca="false">0.062%/3</f>
        <v>0.0002066666667</v>
      </c>
      <c r="E90" s="60" t="n">
        <f aca="false">D90*E38</f>
        <v>0.4413573333</v>
      </c>
    </row>
    <row r="91" customFormat="false" ht="15" hidden="false" customHeight="true" outlineLevel="0" collapsed="false">
      <c r="A91" s="65" t="s">
        <v>135</v>
      </c>
      <c r="B91" s="65"/>
      <c r="C91" s="65"/>
      <c r="D91" s="65"/>
      <c r="E91" s="66" t="n">
        <f aca="false">SUM(E85:E90)</f>
        <v>96.5895495681159</v>
      </c>
    </row>
    <row r="92" customFormat="false" ht="15" hidden="false" customHeight="true" outlineLevel="0" collapsed="false">
      <c r="A92" s="67" t="s">
        <v>136</v>
      </c>
      <c r="B92" s="67"/>
      <c r="C92" s="67"/>
      <c r="D92" s="67"/>
      <c r="E92" s="67"/>
    </row>
    <row r="93" customFormat="false" ht="13.8" hidden="false" customHeight="false" outlineLevel="0" collapsed="false">
      <c r="A93" s="80"/>
      <c r="B93" s="48"/>
      <c r="C93" s="77"/>
      <c r="D93" s="48"/>
      <c r="E93" s="49"/>
    </row>
    <row r="94" customFormat="false" ht="15" hidden="false" customHeight="true" outlineLevel="0" collapsed="false">
      <c r="A94" s="62" t="s">
        <v>137</v>
      </c>
      <c r="B94" s="62"/>
      <c r="C94" s="62"/>
      <c r="D94" s="62"/>
      <c r="E94" s="62"/>
    </row>
    <row r="95" customFormat="false" ht="13.8" hidden="false" customHeight="false" outlineLevel="0" collapsed="false">
      <c r="A95" s="81"/>
      <c r="B95" s="48"/>
      <c r="C95" s="77"/>
      <c r="D95" s="48"/>
      <c r="E95" s="49"/>
    </row>
    <row r="96" customFormat="false" ht="15" hidden="false" customHeight="true" outlineLevel="0" collapsed="false">
      <c r="A96" s="56" t="s">
        <v>138</v>
      </c>
      <c r="B96" s="56"/>
      <c r="C96" s="56"/>
      <c r="D96" s="56"/>
      <c r="E96" s="56"/>
    </row>
    <row r="97" customFormat="false" ht="28.5" hidden="false" customHeight="true" outlineLevel="0" collapsed="false">
      <c r="A97" s="56" t="s">
        <v>139</v>
      </c>
      <c r="B97" s="73" t="s">
        <v>79</v>
      </c>
      <c r="C97" s="73"/>
      <c r="D97" s="56" t="s">
        <v>128</v>
      </c>
      <c r="E97" s="63" t="s">
        <v>140</v>
      </c>
    </row>
    <row r="98" customFormat="false" ht="28.5" hidden="false" customHeight="true" outlineLevel="0" collapsed="false">
      <c r="A98" s="51" t="s">
        <v>54</v>
      </c>
      <c r="B98" s="53" t="s">
        <v>141</v>
      </c>
      <c r="C98" s="53"/>
      <c r="D98" s="82" t="n">
        <v>0.008109589041</v>
      </c>
      <c r="E98" s="60" t="n">
        <f aca="false">D98*$E$38</f>
        <v>17.3188383559596</v>
      </c>
    </row>
    <row r="99" customFormat="false" ht="28.5" hidden="false" customHeight="true" outlineLevel="0" collapsed="false">
      <c r="A99" s="51" t="s">
        <v>56</v>
      </c>
      <c r="B99" s="53" t="s">
        <v>142</v>
      </c>
      <c r="C99" s="53"/>
      <c r="D99" s="82" t="n">
        <v>0.0006164383562</v>
      </c>
      <c r="E99" s="60" t="n">
        <f aca="false">D99*$E$38</f>
        <v>1.31646575350072</v>
      </c>
    </row>
    <row r="100" customFormat="false" ht="28.5" hidden="false" customHeight="true" outlineLevel="0" collapsed="false">
      <c r="A100" s="51" t="s">
        <v>58</v>
      </c>
      <c r="B100" s="53" t="s">
        <v>143</v>
      </c>
      <c r="C100" s="53"/>
      <c r="D100" s="82" t="n">
        <v>0.0003205479452</v>
      </c>
      <c r="E100" s="60" t="n">
        <f aca="false">D100*$E$38</f>
        <v>0.68456219176912</v>
      </c>
    </row>
    <row r="101" customFormat="false" ht="15" hidden="false" customHeight="true" outlineLevel="0" collapsed="false">
      <c r="A101" s="51" t="s">
        <v>61</v>
      </c>
      <c r="B101" s="83" t="s">
        <v>144</v>
      </c>
      <c r="C101" s="83"/>
      <c r="D101" s="82" t="n">
        <v>0.0009715068493</v>
      </c>
      <c r="E101" s="60" t="n">
        <f aca="false">D101*$E$38</f>
        <v>2.07475002736508</v>
      </c>
    </row>
    <row r="102" customFormat="false" ht="15" hidden="false" customHeight="true" outlineLevel="0" collapsed="false">
      <c r="A102" s="51" t="s">
        <v>85</v>
      </c>
      <c r="B102" s="83" t="s">
        <v>145</v>
      </c>
      <c r="C102" s="83"/>
      <c r="D102" s="82" t="n">
        <v>0.01632876712</v>
      </c>
      <c r="E102" s="60" t="n">
        <f aca="false">D102*$E$38</f>
        <v>34.871715061472</v>
      </c>
    </row>
    <row r="103" customFormat="false" ht="15" hidden="false" customHeight="true" outlineLevel="0" collapsed="false">
      <c r="A103" s="65" t="s">
        <v>146</v>
      </c>
      <c r="B103" s="65"/>
      <c r="C103" s="65"/>
      <c r="D103" s="65"/>
      <c r="E103" s="66" t="n">
        <f aca="false">SUM(E98:E102)</f>
        <v>56.26633139</v>
      </c>
    </row>
    <row r="104" customFormat="false" ht="13.8" hidden="false" customHeight="false" outlineLevel="0" collapsed="false">
      <c r="A104" s="81"/>
      <c r="B104" s="48"/>
      <c r="C104" s="77"/>
      <c r="D104" s="48"/>
      <c r="E104" s="49"/>
    </row>
    <row r="105" customFormat="false" ht="15" hidden="false" customHeight="true" outlineLevel="0" collapsed="false">
      <c r="A105" s="56" t="s">
        <v>147</v>
      </c>
      <c r="B105" s="56"/>
      <c r="C105" s="56"/>
      <c r="D105" s="56"/>
      <c r="E105" s="56"/>
    </row>
    <row r="106" customFormat="false" ht="28.5" hidden="false" customHeight="true" outlineLevel="0" collapsed="false">
      <c r="A106" s="84" t="n">
        <v>44231</v>
      </c>
      <c r="B106" s="73" t="s">
        <v>79</v>
      </c>
      <c r="C106" s="73"/>
      <c r="D106" s="73"/>
      <c r="E106" s="63" t="s">
        <v>140</v>
      </c>
    </row>
    <row r="107" customFormat="false" ht="15" hidden="false" customHeight="true" outlineLevel="0" collapsed="false">
      <c r="A107" s="51" t="s">
        <v>54</v>
      </c>
      <c r="B107" s="53" t="s">
        <v>148</v>
      </c>
      <c r="C107" s="53"/>
      <c r="D107" s="53"/>
      <c r="E107" s="60"/>
    </row>
    <row r="108" customFormat="false" ht="15" hidden="false" customHeight="true" outlineLevel="0" collapsed="false">
      <c r="A108" s="65" t="s">
        <v>146</v>
      </c>
      <c r="B108" s="65"/>
      <c r="C108" s="65"/>
      <c r="D108" s="65"/>
      <c r="E108" s="66" t="n">
        <f aca="false">E107</f>
        <v>0</v>
      </c>
    </row>
    <row r="109" customFormat="false" ht="13.8" hidden="false" customHeight="false" outlineLevel="0" collapsed="false">
      <c r="A109" s="78"/>
      <c r="B109" s="78"/>
      <c r="C109" s="78"/>
      <c r="D109" s="78"/>
      <c r="E109" s="78"/>
    </row>
    <row r="110" customFormat="false" ht="15" hidden="false" customHeight="true" outlineLevel="0" collapsed="false">
      <c r="A110" s="62" t="s">
        <v>149</v>
      </c>
      <c r="B110" s="62"/>
      <c r="C110" s="62"/>
      <c r="D110" s="62"/>
      <c r="E110" s="62"/>
    </row>
    <row r="111" customFormat="false" ht="13.8" hidden="false" customHeight="false" outlineLevel="0" collapsed="false">
      <c r="A111" s="85"/>
      <c r="B111" s="85"/>
      <c r="C111" s="85"/>
      <c r="D111" s="85"/>
      <c r="E111" s="85"/>
    </row>
    <row r="112" customFormat="false" ht="15" hidden="false" customHeight="true" outlineLevel="0" collapsed="false">
      <c r="A112" s="56" t="s">
        <v>150</v>
      </c>
      <c r="B112" s="73" t="s">
        <v>79</v>
      </c>
      <c r="C112" s="73"/>
      <c r="D112" s="73"/>
      <c r="E112" s="63" t="s">
        <v>80</v>
      </c>
    </row>
    <row r="113" customFormat="false" ht="15" hidden="false" customHeight="true" outlineLevel="0" collapsed="false">
      <c r="A113" s="51" t="s">
        <v>54</v>
      </c>
      <c r="B113" s="53" t="s">
        <v>151</v>
      </c>
      <c r="C113" s="53"/>
      <c r="D113" s="53"/>
      <c r="E113" s="60" t="n">
        <v>36.13</v>
      </c>
    </row>
    <row r="114" customFormat="false" ht="15" hidden="false" customHeight="true" outlineLevel="0" collapsed="false">
      <c r="A114" s="51" t="s">
        <v>56</v>
      </c>
      <c r="B114" s="53" t="s">
        <v>152</v>
      </c>
      <c r="C114" s="53"/>
      <c r="D114" s="53"/>
      <c r="E114" s="60"/>
    </row>
    <row r="115" customFormat="false" ht="15" hidden="false" customHeight="true" outlineLevel="0" collapsed="false">
      <c r="A115" s="51" t="s">
        <v>58</v>
      </c>
      <c r="B115" s="53" t="s">
        <v>153</v>
      </c>
      <c r="C115" s="53"/>
      <c r="D115" s="53"/>
      <c r="E115" s="60"/>
    </row>
    <row r="116" customFormat="false" ht="15" hidden="false" customHeight="true" outlineLevel="0" collapsed="false">
      <c r="A116" s="51" t="s">
        <v>61</v>
      </c>
      <c r="B116" s="53" t="s">
        <v>154</v>
      </c>
      <c r="C116" s="53"/>
      <c r="D116" s="53"/>
      <c r="E116" s="60"/>
    </row>
    <row r="117" customFormat="false" ht="15" hidden="false" customHeight="true" outlineLevel="0" collapsed="false">
      <c r="A117" s="51" t="s">
        <v>85</v>
      </c>
      <c r="B117" s="53" t="s">
        <v>90</v>
      </c>
      <c r="C117" s="53"/>
      <c r="D117" s="53"/>
      <c r="E117" s="60"/>
    </row>
    <row r="118" customFormat="false" ht="15" hidden="false" customHeight="true" outlineLevel="0" collapsed="false">
      <c r="A118" s="71" t="s">
        <v>155</v>
      </c>
      <c r="B118" s="71"/>
      <c r="C118" s="71"/>
      <c r="D118" s="71"/>
      <c r="E118" s="66" t="n">
        <f aca="false">SUM(E113:E117)</f>
        <v>36.13</v>
      </c>
    </row>
    <row r="119" customFormat="false" ht="13.8" hidden="false" customHeight="false" outlineLevel="0" collapsed="false">
      <c r="A119" s="86"/>
      <c r="B119" s="86"/>
      <c r="C119" s="86"/>
      <c r="D119" s="86"/>
      <c r="E119" s="86"/>
    </row>
    <row r="120" customFormat="false" ht="13.8" hidden="false" customHeight="false" outlineLevel="0" collapsed="false">
      <c r="A120" s="47"/>
      <c r="B120" s="47"/>
      <c r="C120" s="48"/>
      <c r="D120" s="48"/>
      <c r="E120" s="49"/>
    </row>
    <row r="121" customFormat="false" ht="13.8" hidden="false" customHeight="false" outlineLevel="0" collapsed="false">
      <c r="A121" s="87" t="s">
        <v>156</v>
      </c>
      <c r="B121" s="87"/>
      <c r="C121" s="87"/>
      <c r="D121" s="87"/>
      <c r="E121" s="87"/>
    </row>
    <row r="122" customFormat="false" ht="13.8" hidden="false" customHeight="false" outlineLevel="0" collapsed="false">
      <c r="A122" s="47"/>
      <c r="B122" s="47"/>
      <c r="C122" s="48"/>
      <c r="D122" s="48"/>
      <c r="E122" s="49"/>
    </row>
    <row r="123" customFormat="false" ht="15" hidden="false" customHeight="true" outlineLevel="0" collapsed="false">
      <c r="A123" s="56" t="n">
        <v>5</v>
      </c>
      <c r="B123" s="56" t="s">
        <v>157</v>
      </c>
      <c r="C123" s="56"/>
      <c r="D123" s="56"/>
      <c r="E123" s="63" t="s">
        <v>80</v>
      </c>
    </row>
    <row r="124" customFormat="false" ht="15" hidden="false" customHeight="true" outlineLevel="0" collapsed="false">
      <c r="A124" s="51" t="s">
        <v>54</v>
      </c>
      <c r="B124" s="53" t="s">
        <v>158</v>
      </c>
      <c r="C124" s="53"/>
      <c r="D124" s="53"/>
      <c r="E124" s="60" t="n">
        <f aca="false">E38</f>
        <v>2135.6</v>
      </c>
    </row>
    <row r="125" customFormat="false" ht="15" hidden="false" customHeight="true" outlineLevel="0" collapsed="false">
      <c r="A125" s="51" t="s">
        <v>56</v>
      </c>
      <c r="B125" s="53" t="s">
        <v>159</v>
      </c>
      <c r="C125" s="53"/>
      <c r="D125" s="53"/>
      <c r="E125" s="60" t="n">
        <f aca="false">E79</f>
        <v>1833.78942326264</v>
      </c>
    </row>
    <row r="126" customFormat="false" ht="15" hidden="false" customHeight="true" outlineLevel="0" collapsed="false">
      <c r="A126" s="51" t="s">
        <v>58</v>
      </c>
      <c r="B126" s="53" t="s">
        <v>160</v>
      </c>
      <c r="C126" s="53"/>
      <c r="D126" s="53"/>
      <c r="E126" s="60" t="n">
        <f aca="false">E91</f>
        <v>96.5895495681159</v>
      </c>
    </row>
    <row r="127" customFormat="false" ht="15" hidden="false" customHeight="true" outlineLevel="0" collapsed="false">
      <c r="A127" s="51" t="s">
        <v>61</v>
      </c>
      <c r="B127" s="53" t="s">
        <v>161</v>
      </c>
      <c r="C127" s="53"/>
      <c r="D127" s="53"/>
      <c r="E127" s="60" t="n">
        <f aca="false">E103+E108</f>
        <v>56.26633139</v>
      </c>
    </row>
    <row r="128" customFormat="false" ht="15" hidden="false" customHeight="true" outlineLevel="0" collapsed="false">
      <c r="A128" s="51" t="s">
        <v>85</v>
      </c>
      <c r="B128" s="53" t="s">
        <v>162</v>
      </c>
      <c r="C128" s="53"/>
      <c r="D128" s="53"/>
      <c r="E128" s="60" t="n">
        <f aca="false">E118</f>
        <v>36.13</v>
      </c>
    </row>
    <row r="129" customFormat="false" ht="15" hidden="false" customHeight="true" outlineLevel="0" collapsed="false">
      <c r="A129" s="65" t="s">
        <v>157</v>
      </c>
      <c r="B129" s="65"/>
      <c r="C129" s="65"/>
      <c r="D129" s="65"/>
      <c r="E129" s="66" t="n">
        <f aca="false">SUM(E124:E128)</f>
        <v>4158.37530422076</v>
      </c>
    </row>
    <row r="130" customFormat="false" ht="13.8" hidden="false" customHeight="false" outlineLevel="0" collapsed="false">
      <c r="A130" s="47"/>
      <c r="B130" s="47"/>
      <c r="C130" s="48"/>
      <c r="D130" s="48"/>
      <c r="E130" s="49"/>
    </row>
    <row r="131" customFormat="false" ht="15" hidden="false" customHeight="true" outlineLevel="0" collapsed="false">
      <c r="A131" s="62" t="s">
        <v>163</v>
      </c>
      <c r="B131" s="62"/>
      <c r="C131" s="62"/>
      <c r="D131" s="62"/>
      <c r="E131" s="62"/>
    </row>
    <row r="132" customFormat="false" ht="13.8" hidden="false" customHeight="false" outlineLevel="0" collapsed="false">
      <c r="A132" s="47"/>
      <c r="B132" s="47"/>
      <c r="C132" s="48"/>
      <c r="D132" s="48"/>
      <c r="E132" s="49"/>
    </row>
    <row r="133" customFormat="false" ht="15" hidden="false" customHeight="true" outlineLevel="0" collapsed="false">
      <c r="A133" s="56" t="s">
        <v>164</v>
      </c>
      <c r="B133" s="56"/>
      <c r="C133" s="56"/>
      <c r="D133" s="56"/>
      <c r="E133" s="56"/>
    </row>
    <row r="134" customFormat="false" ht="15" hidden="false" customHeight="true" outlineLevel="0" collapsed="false">
      <c r="A134" s="51" t="s">
        <v>54</v>
      </c>
      <c r="B134" s="53" t="s">
        <v>165</v>
      </c>
      <c r="C134" s="53"/>
      <c r="D134" s="88" t="n">
        <v>0.0235</v>
      </c>
      <c r="E134" s="60" t="n">
        <f aca="false">E129*D134</f>
        <v>97.7218196491878</v>
      </c>
    </row>
    <row r="135" customFormat="false" ht="15" hidden="false" customHeight="true" outlineLevel="0" collapsed="false">
      <c r="A135" s="51" t="s">
        <v>56</v>
      </c>
      <c r="B135" s="53" t="s">
        <v>166</v>
      </c>
      <c r="C135" s="53"/>
      <c r="D135" s="88" t="n">
        <v>0.0201</v>
      </c>
      <c r="E135" s="60" t="n">
        <f aca="false">(E129+E134)*D135</f>
        <v>85.5475521897859</v>
      </c>
    </row>
    <row r="136" customFormat="false" ht="15" hidden="false" customHeight="false" outlineLevel="0" collapsed="false">
      <c r="A136" s="89" t="s">
        <v>58</v>
      </c>
      <c r="B136" s="90" t="s">
        <v>167</v>
      </c>
      <c r="C136" s="90"/>
      <c r="D136" s="91" t="n">
        <f aca="false">SUM(D138:D140)</f>
        <v>0.1275</v>
      </c>
      <c r="E136" s="60" t="n">
        <f aca="false">E138+E139+E140</f>
        <v>634.452373865462</v>
      </c>
    </row>
    <row r="137" customFormat="false" ht="15" hidden="false" customHeight="false" outlineLevel="0" collapsed="false">
      <c r="A137" s="89" t="s">
        <v>168</v>
      </c>
      <c r="B137" s="92" t="s">
        <v>169</v>
      </c>
      <c r="C137" s="93"/>
      <c r="D137" s="94" t="n">
        <f aca="false">1-D136</f>
        <v>0.8725</v>
      </c>
      <c r="E137" s="95" t="n">
        <f aca="false">(E129+E134+E135)/D137</f>
        <v>4976.09704992519</v>
      </c>
    </row>
    <row r="138" customFormat="false" ht="15" hidden="false" customHeight="false" outlineLevel="0" collapsed="false">
      <c r="A138" s="96" t="s">
        <v>170</v>
      </c>
      <c r="B138" s="90" t="s">
        <v>22</v>
      </c>
      <c r="C138" s="90"/>
      <c r="D138" s="70" t="n">
        <f aca="false">PROPOSTA!E11</f>
        <v>0.0165</v>
      </c>
      <c r="E138" s="95" t="n">
        <f aca="false">D138*$E$137</f>
        <v>82.1056013237657</v>
      </c>
    </row>
    <row r="139" customFormat="false" ht="15" hidden="false" customHeight="false" outlineLevel="0" collapsed="false">
      <c r="A139" s="96" t="s">
        <v>171</v>
      </c>
      <c r="B139" s="90" t="s">
        <v>23</v>
      </c>
      <c r="C139" s="90"/>
      <c r="D139" s="70" t="n">
        <f aca="false">PROPOSTA!G11</f>
        <v>0.076</v>
      </c>
      <c r="E139" s="95" t="n">
        <f aca="false">D139*$E$137</f>
        <v>378.183375794314</v>
      </c>
    </row>
    <row r="140" customFormat="false" ht="15" hidden="false" customHeight="false" outlineLevel="0" collapsed="false">
      <c r="A140" s="89" t="s">
        <v>172</v>
      </c>
      <c r="B140" s="90" t="s">
        <v>173</v>
      </c>
      <c r="C140" s="90"/>
      <c r="D140" s="88" t="n">
        <v>0.035</v>
      </c>
      <c r="E140" s="95" t="n">
        <f aca="false">D140*$E$137</f>
        <v>174.163396747382</v>
      </c>
    </row>
    <row r="141" customFormat="false" ht="15" hidden="false" customHeight="true" outlineLevel="0" collapsed="false">
      <c r="A141" s="71" t="s">
        <v>174</v>
      </c>
      <c r="B141" s="71"/>
      <c r="C141" s="71"/>
      <c r="D141" s="71"/>
      <c r="E141" s="66" t="n">
        <f aca="false">SUM(E134:E136)</f>
        <v>817.721745704436</v>
      </c>
    </row>
    <row r="142" customFormat="false" ht="13.8" hidden="false" customHeight="false" outlineLevel="0" collapsed="false">
      <c r="A142" s="47"/>
      <c r="B142" s="47"/>
      <c r="C142" s="48"/>
      <c r="D142" s="48"/>
      <c r="E142" s="49"/>
    </row>
    <row r="143" customFormat="false" ht="15" hidden="false" customHeight="true" outlineLevel="0" collapsed="false">
      <c r="A143" s="50" t="s">
        <v>175</v>
      </c>
      <c r="B143" s="50"/>
      <c r="C143" s="50"/>
      <c r="D143" s="50"/>
      <c r="E143" s="50"/>
    </row>
    <row r="144" customFormat="false" ht="13.8" hidden="false" customHeight="false" outlineLevel="0" collapsed="false">
      <c r="A144" s="47"/>
      <c r="B144" s="47"/>
      <c r="C144" s="48"/>
      <c r="D144" s="48"/>
      <c r="E144" s="49"/>
    </row>
    <row r="145" customFormat="false" ht="15" hidden="false" customHeight="true" outlineLevel="0" collapsed="false">
      <c r="A145" s="56" t="s">
        <v>176</v>
      </c>
      <c r="B145" s="56"/>
      <c r="C145" s="56"/>
      <c r="D145" s="56"/>
      <c r="E145" s="56"/>
    </row>
    <row r="146" customFormat="false" ht="15" hidden="false" customHeight="true" outlineLevel="0" collapsed="false">
      <c r="A146" s="74"/>
      <c r="B146" s="75" t="s">
        <v>177</v>
      </c>
      <c r="C146" s="75"/>
      <c r="D146" s="75"/>
      <c r="E146" s="64" t="s">
        <v>80</v>
      </c>
    </row>
    <row r="147" customFormat="false" ht="15" hidden="false" customHeight="true" outlineLevel="0" collapsed="false">
      <c r="A147" s="51" t="s">
        <v>178</v>
      </c>
      <c r="B147" s="53" t="s">
        <v>179</v>
      </c>
      <c r="C147" s="53"/>
      <c r="D147" s="53"/>
      <c r="E147" s="60" t="n">
        <f aca="false">E124</f>
        <v>2135.6</v>
      </c>
    </row>
    <row r="148" customFormat="false" ht="15" hidden="false" customHeight="true" outlineLevel="0" collapsed="false">
      <c r="A148" s="51" t="s">
        <v>180</v>
      </c>
      <c r="B148" s="53" t="s">
        <v>181</v>
      </c>
      <c r="C148" s="53"/>
      <c r="D148" s="53"/>
      <c r="E148" s="60" t="n">
        <f aca="false">E125</f>
        <v>1833.78942326264</v>
      </c>
    </row>
    <row r="149" customFormat="false" ht="15" hidden="false" customHeight="true" outlineLevel="0" collapsed="false">
      <c r="A149" s="51" t="s">
        <v>182</v>
      </c>
      <c r="B149" s="53" t="s">
        <v>183</v>
      </c>
      <c r="C149" s="53"/>
      <c r="D149" s="53"/>
      <c r="E149" s="60" t="n">
        <f aca="false">E126</f>
        <v>96.5895495681159</v>
      </c>
    </row>
    <row r="150" customFormat="false" ht="15" hidden="false" customHeight="true" outlineLevel="0" collapsed="false">
      <c r="A150" s="51" t="s">
        <v>184</v>
      </c>
      <c r="B150" s="53" t="s">
        <v>185</v>
      </c>
      <c r="C150" s="53"/>
      <c r="D150" s="53"/>
      <c r="E150" s="60" t="n">
        <f aca="false">E127</f>
        <v>56.26633139</v>
      </c>
    </row>
    <row r="151" customFormat="false" ht="15" hidden="false" customHeight="true" outlineLevel="0" collapsed="false">
      <c r="A151" s="51" t="s">
        <v>186</v>
      </c>
      <c r="B151" s="53" t="s">
        <v>187</v>
      </c>
      <c r="C151" s="53"/>
      <c r="D151" s="53"/>
      <c r="E151" s="60" t="n">
        <f aca="false">E128</f>
        <v>36.13</v>
      </c>
    </row>
    <row r="152" customFormat="false" ht="15" hidden="false" customHeight="true" outlineLevel="0" collapsed="false">
      <c r="A152" s="51" t="s">
        <v>188</v>
      </c>
      <c r="B152" s="53" t="s">
        <v>189</v>
      </c>
      <c r="C152" s="53"/>
      <c r="D152" s="53"/>
      <c r="E152" s="60" t="n">
        <f aca="false">E141</f>
        <v>817.721745704436</v>
      </c>
    </row>
    <row r="153" customFormat="false" ht="15" hidden="false" customHeight="true" outlineLevel="0" collapsed="false">
      <c r="A153" s="71" t="s">
        <v>190</v>
      </c>
      <c r="B153" s="71"/>
      <c r="C153" s="71"/>
      <c r="D153" s="71"/>
      <c r="E153" s="66" t="n">
        <f aca="false">ROUND(SUM(E147:E152),2)</f>
        <v>4976.1</v>
      </c>
    </row>
    <row r="154" customFormat="false" ht="13.8" hidden="false" customHeight="false" outlineLevel="0" collapsed="false">
      <c r="A154" s="68"/>
      <c r="B154" s="68"/>
      <c r="C154" s="68"/>
      <c r="D154" s="68"/>
      <c r="E154" s="69"/>
    </row>
    <row r="155" customFormat="false" ht="15" hidden="false" customHeight="true" outlineLevel="0" collapsed="false">
      <c r="A155" s="71" t="s">
        <v>191</v>
      </c>
      <c r="B155" s="71"/>
      <c r="C155" s="71"/>
      <c r="D155" s="71"/>
      <c r="E155" s="66" t="n">
        <f aca="false">E153*C18</f>
        <v>1791396</v>
      </c>
    </row>
    <row r="156" customFormat="false" ht="15" hidden="false" customHeight="true" outlineLevel="0" collapsed="false">
      <c r="A156" s="71" t="s">
        <v>192</v>
      </c>
      <c r="B156" s="71"/>
      <c r="C156" s="71"/>
      <c r="D156" s="71"/>
      <c r="E156" s="66" t="n">
        <f aca="false">E155/36</f>
        <v>49761</v>
      </c>
    </row>
  </sheetData>
  <mergeCells count="128">
    <mergeCell ref="A1:E1"/>
    <mergeCell ref="A3:E3"/>
    <mergeCell ref="B5:E5"/>
    <mergeCell ref="B6:E6"/>
    <mergeCell ref="A8:E8"/>
    <mergeCell ref="B10:D10"/>
    <mergeCell ref="B11:D11"/>
    <mergeCell ref="B12:D12"/>
    <mergeCell ref="B13:D13"/>
    <mergeCell ref="A15:E15"/>
    <mergeCell ref="D17:E17"/>
    <mergeCell ref="D18:E18"/>
    <mergeCell ref="C19:D19"/>
    <mergeCell ref="A20:E20"/>
    <mergeCell ref="B21:D21"/>
    <mergeCell ref="B22:D22"/>
    <mergeCell ref="B23:D23"/>
    <mergeCell ref="A25:E25"/>
    <mergeCell ref="A27:E27"/>
    <mergeCell ref="A29:E29"/>
    <mergeCell ref="B30:D30"/>
    <mergeCell ref="B31:D31"/>
    <mergeCell ref="B32:D32"/>
    <mergeCell ref="B33:D33"/>
    <mergeCell ref="B34:D34"/>
    <mergeCell ref="B35:D35"/>
    <mergeCell ref="B36:D36"/>
    <mergeCell ref="B37:D37"/>
    <mergeCell ref="A38:D38"/>
    <mergeCell ref="A39:E39"/>
    <mergeCell ref="A41:E41"/>
    <mergeCell ref="A43:E43"/>
    <mergeCell ref="B44:C44"/>
    <mergeCell ref="B45:C45"/>
    <mergeCell ref="B46:C46"/>
    <mergeCell ref="A47:C47"/>
    <mergeCell ref="A48:E48"/>
    <mergeCell ref="A50:E50"/>
    <mergeCell ref="B51:C51"/>
    <mergeCell ref="A52:A58"/>
    <mergeCell ref="B52:C52"/>
    <mergeCell ref="B53:C53"/>
    <mergeCell ref="B54:C54"/>
    <mergeCell ref="B55:C55"/>
    <mergeCell ref="B56:C56"/>
    <mergeCell ref="B57:C57"/>
    <mergeCell ref="B58:C58"/>
    <mergeCell ref="B59:C59"/>
    <mergeCell ref="A60:C60"/>
    <mergeCell ref="A61:E61"/>
    <mergeCell ref="A63:E63"/>
    <mergeCell ref="B64:D64"/>
    <mergeCell ref="B65:C65"/>
    <mergeCell ref="B66:C66"/>
    <mergeCell ref="B67:D67"/>
    <mergeCell ref="B68:D68"/>
    <mergeCell ref="B69:D69"/>
    <mergeCell ref="A70:D70"/>
    <mergeCell ref="A72:E72"/>
    <mergeCell ref="A74:E74"/>
    <mergeCell ref="B75:D75"/>
    <mergeCell ref="B76:D76"/>
    <mergeCell ref="B77:D77"/>
    <mergeCell ref="B78:D78"/>
    <mergeCell ref="A79:D79"/>
    <mergeCell ref="A81:E81"/>
    <mergeCell ref="A83:E83"/>
    <mergeCell ref="B84:C84"/>
    <mergeCell ref="B85:C85"/>
    <mergeCell ref="B86:C86"/>
    <mergeCell ref="B87:C87"/>
    <mergeCell ref="B88:C88"/>
    <mergeCell ref="B89:C89"/>
    <mergeCell ref="B90:C90"/>
    <mergeCell ref="A91:D91"/>
    <mergeCell ref="A92:E92"/>
    <mergeCell ref="A94:E94"/>
    <mergeCell ref="A96:E96"/>
    <mergeCell ref="B97:C97"/>
    <mergeCell ref="B98:C98"/>
    <mergeCell ref="B99:C99"/>
    <mergeCell ref="B100:C100"/>
    <mergeCell ref="B101:C101"/>
    <mergeCell ref="B102:C102"/>
    <mergeCell ref="A103:D103"/>
    <mergeCell ref="A105:E105"/>
    <mergeCell ref="B106:D106"/>
    <mergeCell ref="B107:D107"/>
    <mergeCell ref="A108:D108"/>
    <mergeCell ref="A110:E110"/>
    <mergeCell ref="A111:E111"/>
    <mergeCell ref="B112:D112"/>
    <mergeCell ref="B113:D113"/>
    <mergeCell ref="B114:D114"/>
    <mergeCell ref="B115:D115"/>
    <mergeCell ref="B116:D116"/>
    <mergeCell ref="B117:D117"/>
    <mergeCell ref="A118:D118"/>
    <mergeCell ref="A119:E119"/>
    <mergeCell ref="A121:E121"/>
    <mergeCell ref="B123:D123"/>
    <mergeCell ref="B124:D124"/>
    <mergeCell ref="B125:D125"/>
    <mergeCell ref="B126:D126"/>
    <mergeCell ref="B127:D127"/>
    <mergeCell ref="B128:D128"/>
    <mergeCell ref="A129:D129"/>
    <mergeCell ref="A131:E131"/>
    <mergeCell ref="A133:E133"/>
    <mergeCell ref="B134:C134"/>
    <mergeCell ref="B135:C135"/>
    <mergeCell ref="B136:C136"/>
    <mergeCell ref="B138:C138"/>
    <mergeCell ref="B139:C139"/>
    <mergeCell ref="B140:C140"/>
    <mergeCell ref="A141:D141"/>
    <mergeCell ref="A143:E143"/>
    <mergeCell ref="A145:E145"/>
    <mergeCell ref="B146:D146"/>
    <mergeCell ref="B147:D147"/>
    <mergeCell ref="B148:D148"/>
    <mergeCell ref="B149:D149"/>
    <mergeCell ref="B150:D150"/>
    <mergeCell ref="B151:D151"/>
    <mergeCell ref="B152:D152"/>
    <mergeCell ref="A153:D153"/>
    <mergeCell ref="A155:D155"/>
    <mergeCell ref="A156:D156"/>
  </mergeCells>
  <printOptions headings="false" gridLines="false" gridLinesSet="true" horizontalCentered="tru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5" man="true" max="65535" min="0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00FF00"/>
    <pageSetUpPr fitToPage="false"/>
  </sheetPr>
  <dimension ref="A1:E156"/>
  <sheetViews>
    <sheetView showFormulas="false" showGridLines="true" showRowColHeaders="true" showZeros="true" rightToLeft="false" tabSelected="false" showOutlineSymbols="true" defaultGridColor="true" view="normal" topLeftCell="A112" colorId="64" zoomScale="100" zoomScaleNormal="100" zoomScalePageLayoutView="100" workbookViewId="0">
      <selection pane="topLeft" activeCell="A1" activeCellId="0" sqref="A1"/>
    </sheetView>
  </sheetViews>
  <sheetFormatPr defaultRowHeight="13.8" zeroHeight="false" outlineLevelRow="0" outlineLevelCol="0"/>
  <cols>
    <col collapsed="false" customWidth="true" hidden="false" outlineLevel="0" max="1" min="1" style="0" width="16.71"/>
    <col collapsed="false" customWidth="true" hidden="false" outlineLevel="0" max="2" min="2" style="0" width="19.14"/>
    <col collapsed="false" customWidth="true" hidden="false" outlineLevel="0" max="3" min="3" style="0" width="32.43"/>
    <col collapsed="false" customWidth="true" hidden="false" outlineLevel="0" max="4" min="4" style="0" width="18.57"/>
    <col collapsed="false" customWidth="true" hidden="false" outlineLevel="0" max="5" min="5" style="0" width="24"/>
    <col collapsed="false" customWidth="true" hidden="false" outlineLevel="0" max="1025" min="6" style="0" width="14.43"/>
  </cols>
  <sheetData>
    <row r="1" customFormat="false" ht="15" hidden="false" customHeight="true" outlineLevel="0" collapsed="false">
      <c r="A1" s="46" t="s">
        <v>49</v>
      </c>
      <c r="B1" s="46"/>
      <c r="C1" s="46"/>
      <c r="D1" s="46"/>
      <c r="E1" s="46"/>
    </row>
    <row r="2" customFormat="false" ht="13.8" hidden="false" customHeight="false" outlineLevel="0" collapsed="false">
      <c r="A2" s="47"/>
      <c r="B2" s="47"/>
      <c r="C2" s="48"/>
      <c r="D2" s="48"/>
      <c r="E2" s="49"/>
    </row>
    <row r="3" customFormat="false" ht="15" hidden="false" customHeight="true" outlineLevel="0" collapsed="false">
      <c r="A3" s="50" t="s">
        <v>50</v>
      </c>
      <c r="B3" s="50"/>
      <c r="C3" s="50"/>
      <c r="D3" s="50"/>
      <c r="E3" s="50"/>
    </row>
    <row r="4" customFormat="false" ht="13.8" hidden="false" customHeight="false" outlineLevel="0" collapsed="false">
      <c r="A4" s="47"/>
      <c r="B4" s="47"/>
      <c r="C4" s="48"/>
      <c r="D4" s="48"/>
      <c r="E4" s="49"/>
    </row>
    <row r="5" customFormat="false" ht="15" hidden="false" customHeight="false" outlineLevel="0" collapsed="false">
      <c r="A5" s="51" t="s">
        <v>51</v>
      </c>
      <c r="B5" s="52" t="str">
        <f aca="false">PROPOSTA!C2</f>
        <v>23232.001266/2021-84</v>
      </c>
      <c r="C5" s="52"/>
      <c r="D5" s="52"/>
      <c r="E5" s="52"/>
    </row>
    <row r="6" customFormat="false" ht="15" hidden="false" customHeight="false" outlineLevel="0" collapsed="false">
      <c r="A6" s="51" t="s">
        <v>52</v>
      </c>
      <c r="B6" s="52" t="str">
        <f aca="false">PROPOSTA!E2</f>
        <v>20/2022</v>
      </c>
      <c r="C6" s="52"/>
      <c r="D6" s="52"/>
      <c r="E6" s="52"/>
    </row>
    <row r="7" customFormat="false" ht="13.8" hidden="false" customHeight="false" outlineLevel="0" collapsed="false">
      <c r="A7" s="47"/>
      <c r="B7" s="47"/>
      <c r="C7" s="48"/>
      <c r="D7" s="48"/>
      <c r="E7" s="49"/>
    </row>
    <row r="8" customFormat="false" ht="15" hidden="false" customHeight="true" outlineLevel="0" collapsed="false">
      <c r="A8" s="50" t="s">
        <v>53</v>
      </c>
      <c r="B8" s="50"/>
      <c r="C8" s="50"/>
      <c r="D8" s="50"/>
      <c r="E8" s="50"/>
    </row>
    <row r="9" customFormat="false" ht="13.8" hidden="false" customHeight="false" outlineLevel="0" collapsed="false">
      <c r="A9" s="47"/>
      <c r="B9" s="47"/>
      <c r="C9" s="48"/>
      <c r="D9" s="48"/>
      <c r="E9" s="49"/>
    </row>
    <row r="10" customFormat="false" ht="15" hidden="false" customHeight="true" outlineLevel="0" collapsed="false">
      <c r="A10" s="51" t="s">
        <v>54</v>
      </c>
      <c r="B10" s="53" t="s">
        <v>55</v>
      </c>
      <c r="C10" s="53"/>
      <c r="D10" s="53"/>
      <c r="E10" s="54" t="n">
        <f aca="false">PROPOSTA!G2</f>
        <v>44678</v>
      </c>
    </row>
    <row r="11" customFormat="false" ht="15" hidden="false" customHeight="true" outlineLevel="0" collapsed="false">
      <c r="A11" s="51" t="s">
        <v>56</v>
      </c>
      <c r="B11" s="53" t="s">
        <v>57</v>
      </c>
      <c r="C11" s="53"/>
      <c r="D11" s="53"/>
      <c r="E11" s="55" t="s">
        <v>40</v>
      </c>
    </row>
    <row r="12" customFormat="false" ht="15" hidden="false" customHeight="true" outlineLevel="0" collapsed="false">
      <c r="A12" s="51" t="s">
        <v>58</v>
      </c>
      <c r="B12" s="53" t="s">
        <v>59</v>
      </c>
      <c r="C12" s="53"/>
      <c r="D12" s="53"/>
      <c r="E12" s="55" t="s">
        <v>193</v>
      </c>
    </row>
    <row r="13" customFormat="false" ht="15" hidden="false" customHeight="true" outlineLevel="0" collapsed="false">
      <c r="A13" s="51" t="s">
        <v>61</v>
      </c>
      <c r="B13" s="53" t="s">
        <v>62</v>
      </c>
      <c r="C13" s="53"/>
      <c r="D13" s="53"/>
      <c r="E13" s="51" t="n">
        <v>36</v>
      </c>
    </row>
    <row r="14" customFormat="false" ht="13.8" hidden="false" customHeight="false" outlineLevel="0" collapsed="false">
      <c r="A14" s="47"/>
      <c r="B14" s="47"/>
      <c r="C14" s="48"/>
      <c r="D14" s="48"/>
      <c r="E14" s="49"/>
    </row>
    <row r="15" customFormat="false" ht="15" hidden="false" customHeight="true" outlineLevel="0" collapsed="false">
      <c r="A15" s="50" t="s">
        <v>63</v>
      </c>
      <c r="B15" s="50"/>
      <c r="C15" s="50"/>
      <c r="D15" s="50"/>
      <c r="E15" s="50"/>
    </row>
    <row r="16" customFormat="false" ht="13.8" hidden="false" customHeight="false" outlineLevel="0" collapsed="false">
      <c r="A16" s="47"/>
      <c r="B16" s="47"/>
      <c r="C16" s="48"/>
      <c r="D16" s="48"/>
      <c r="E16" s="49"/>
    </row>
    <row r="17" customFormat="false" ht="28.5" hidden="false" customHeight="true" outlineLevel="0" collapsed="false">
      <c r="A17" s="56" t="s">
        <v>64</v>
      </c>
      <c r="B17" s="56" t="s">
        <v>65</v>
      </c>
      <c r="C17" s="56" t="s">
        <v>66</v>
      </c>
      <c r="D17" s="57" t="s">
        <v>67</v>
      </c>
      <c r="E17" s="57"/>
    </row>
    <row r="18" customFormat="false" ht="28.5" hidden="false" customHeight="true" outlineLevel="0" collapsed="false">
      <c r="A18" s="51" t="s">
        <v>36</v>
      </c>
      <c r="B18" s="51" t="s">
        <v>38</v>
      </c>
      <c r="C18" s="58" t="n">
        <v>36</v>
      </c>
      <c r="D18" s="51" t="s">
        <v>68</v>
      </c>
      <c r="E18" s="51"/>
    </row>
    <row r="19" customFormat="false" ht="13.8" hidden="false" customHeight="false" outlineLevel="0" collapsed="false">
      <c r="A19" s="47"/>
      <c r="B19" s="47"/>
      <c r="C19" s="59"/>
      <c r="D19" s="59"/>
      <c r="E19" s="49"/>
    </row>
    <row r="20" customFormat="false" ht="15" hidden="false" customHeight="true" outlineLevel="0" collapsed="false">
      <c r="A20" s="56" t="s">
        <v>69</v>
      </c>
      <c r="B20" s="56"/>
      <c r="C20" s="56"/>
      <c r="D20" s="56"/>
      <c r="E20" s="56"/>
    </row>
    <row r="21" customFormat="false" ht="28.5" hidden="false" customHeight="true" outlineLevel="0" collapsed="false">
      <c r="A21" s="51" t="s">
        <v>54</v>
      </c>
      <c r="B21" s="53" t="s">
        <v>70</v>
      </c>
      <c r="C21" s="53"/>
      <c r="D21" s="53"/>
      <c r="E21" s="60" t="s">
        <v>71</v>
      </c>
    </row>
    <row r="22" customFormat="false" ht="15" hidden="false" customHeight="true" outlineLevel="0" collapsed="false">
      <c r="A22" s="51" t="s">
        <v>56</v>
      </c>
      <c r="B22" s="53" t="s">
        <v>72</v>
      </c>
      <c r="C22" s="53"/>
      <c r="D22" s="53"/>
      <c r="E22" s="55" t="s">
        <v>73</v>
      </c>
    </row>
    <row r="23" customFormat="false" ht="15" hidden="false" customHeight="true" outlineLevel="0" collapsed="false">
      <c r="A23" s="51" t="s">
        <v>58</v>
      </c>
      <c r="B23" s="53" t="s">
        <v>74</v>
      </c>
      <c r="C23" s="53"/>
      <c r="D23" s="53"/>
      <c r="E23" s="61" t="n">
        <v>2135.6</v>
      </c>
    </row>
    <row r="24" customFormat="false" ht="13.8" hidden="false" customHeight="false" outlineLevel="0" collapsed="false">
      <c r="A24" s="47"/>
      <c r="B24" s="47"/>
      <c r="C24" s="48"/>
      <c r="D24" s="48"/>
      <c r="E24" s="49"/>
    </row>
    <row r="25" customFormat="false" ht="15" hidden="false" customHeight="true" outlineLevel="0" collapsed="false">
      <c r="A25" s="50" t="s">
        <v>75</v>
      </c>
      <c r="B25" s="50"/>
      <c r="C25" s="50"/>
      <c r="D25" s="50"/>
      <c r="E25" s="50"/>
    </row>
    <row r="26" customFormat="false" ht="13.8" hidden="false" customHeight="false" outlineLevel="0" collapsed="false">
      <c r="A26" s="47"/>
      <c r="B26" s="47"/>
      <c r="C26" s="48"/>
      <c r="D26" s="48"/>
      <c r="E26" s="49"/>
    </row>
    <row r="27" customFormat="false" ht="15" hidden="false" customHeight="true" outlineLevel="0" collapsed="false">
      <c r="A27" s="62" t="s">
        <v>76</v>
      </c>
      <c r="B27" s="62"/>
      <c r="C27" s="62"/>
      <c r="D27" s="62"/>
      <c r="E27" s="62"/>
    </row>
    <row r="28" customFormat="false" ht="13.8" hidden="false" customHeight="false" outlineLevel="0" collapsed="false">
      <c r="A28" s="47"/>
      <c r="B28" s="47"/>
      <c r="C28" s="48"/>
      <c r="D28" s="48"/>
      <c r="E28" s="49"/>
    </row>
    <row r="29" customFormat="false" ht="15" hidden="false" customHeight="true" outlineLevel="0" collapsed="false">
      <c r="A29" s="56" t="s">
        <v>77</v>
      </c>
      <c r="B29" s="56"/>
      <c r="C29" s="56"/>
      <c r="D29" s="56"/>
      <c r="E29" s="56"/>
    </row>
    <row r="30" customFormat="false" ht="15" hidden="false" customHeight="true" outlineLevel="0" collapsed="false">
      <c r="A30" s="56" t="s">
        <v>78</v>
      </c>
      <c r="B30" s="56" t="s">
        <v>79</v>
      </c>
      <c r="C30" s="56"/>
      <c r="D30" s="56"/>
      <c r="E30" s="63" t="s">
        <v>80</v>
      </c>
    </row>
    <row r="31" customFormat="false" ht="15" hidden="false" customHeight="true" outlineLevel="0" collapsed="false">
      <c r="A31" s="51" t="s">
        <v>54</v>
      </c>
      <c r="B31" s="53" t="s">
        <v>81</v>
      </c>
      <c r="C31" s="53"/>
      <c r="D31" s="53"/>
      <c r="E31" s="61" t="n">
        <f aca="false">E23</f>
        <v>2135.6</v>
      </c>
    </row>
    <row r="32" customFormat="false" ht="15" hidden="false" customHeight="true" outlineLevel="0" collapsed="false">
      <c r="A32" s="51" t="s">
        <v>56</v>
      </c>
      <c r="B32" s="53" t="s">
        <v>82</v>
      </c>
      <c r="C32" s="53"/>
      <c r="D32" s="53"/>
      <c r="E32" s="60"/>
    </row>
    <row r="33" customFormat="false" ht="15" hidden="false" customHeight="true" outlineLevel="0" collapsed="false">
      <c r="A33" s="51" t="s">
        <v>58</v>
      </c>
      <c r="B33" s="53" t="s">
        <v>83</v>
      </c>
      <c r="C33" s="53"/>
      <c r="D33" s="53"/>
      <c r="E33" s="60"/>
    </row>
    <row r="34" customFormat="false" ht="15" hidden="false" customHeight="true" outlineLevel="0" collapsed="false">
      <c r="A34" s="51" t="s">
        <v>61</v>
      </c>
      <c r="B34" s="53" t="s">
        <v>84</v>
      </c>
      <c r="C34" s="53"/>
      <c r="D34" s="53"/>
      <c r="E34" s="64"/>
    </row>
    <row r="35" customFormat="false" ht="15" hidden="false" customHeight="true" outlineLevel="0" collapsed="false">
      <c r="A35" s="51" t="s">
        <v>85</v>
      </c>
      <c r="B35" s="53" t="s">
        <v>86</v>
      </c>
      <c r="C35" s="53"/>
      <c r="D35" s="53"/>
      <c r="E35" s="64"/>
    </row>
    <row r="36" customFormat="false" ht="15" hidden="false" customHeight="true" outlineLevel="0" collapsed="false">
      <c r="A36" s="51" t="s">
        <v>87</v>
      </c>
      <c r="B36" s="53" t="s">
        <v>88</v>
      </c>
      <c r="C36" s="53"/>
      <c r="D36" s="53"/>
      <c r="E36" s="64"/>
    </row>
    <row r="37" customFormat="false" ht="15" hidden="false" customHeight="true" outlineLevel="0" collapsed="false">
      <c r="A37" s="51" t="s">
        <v>89</v>
      </c>
      <c r="B37" s="53" t="s">
        <v>90</v>
      </c>
      <c r="C37" s="53"/>
      <c r="D37" s="53"/>
      <c r="E37" s="64"/>
    </row>
    <row r="38" customFormat="false" ht="15" hidden="false" customHeight="true" outlineLevel="0" collapsed="false">
      <c r="A38" s="65" t="s">
        <v>91</v>
      </c>
      <c r="B38" s="65"/>
      <c r="C38" s="65"/>
      <c r="D38" s="65"/>
      <c r="E38" s="66" t="n">
        <f aca="false">ROUND(SUM(E31:E37),2)</f>
        <v>2135.6</v>
      </c>
    </row>
    <row r="39" customFormat="false" ht="28.5" hidden="false" customHeight="true" outlineLevel="0" collapsed="false">
      <c r="A39" s="67" t="s">
        <v>92</v>
      </c>
      <c r="B39" s="67"/>
      <c r="C39" s="67"/>
      <c r="D39" s="67"/>
      <c r="E39" s="67"/>
    </row>
    <row r="40" customFormat="false" ht="13.8" hidden="false" customHeight="false" outlineLevel="0" collapsed="false">
      <c r="A40" s="47"/>
      <c r="B40" s="47"/>
      <c r="C40" s="48"/>
      <c r="D40" s="48"/>
      <c r="E40" s="49"/>
    </row>
    <row r="41" customFormat="false" ht="15" hidden="false" customHeight="true" outlineLevel="0" collapsed="false">
      <c r="A41" s="62" t="s">
        <v>93</v>
      </c>
      <c r="B41" s="62"/>
      <c r="C41" s="62"/>
      <c r="D41" s="62"/>
      <c r="E41" s="62"/>
    </row>
    <row r="42" customFormat="false" ht="13.8" hidden="false" customHeight="false" outlineLevel="0" collapsed="false">
      <c r="A42" s="68"/>
      <c r="B42" s="68"/>
      <c r="C42" s="68"/>
      <c r="D42" s="68"/>
      <c r="E42" s="69"/>
    </row>
    <row r="43" customFormat="false" ht="15" hidden="false" customHeight="true" outlineLevel="0" collapsed="false">
      <c r="A43" s="56" t="s">
        <v>94</v>
      </c>
      <c r="B43" s="56"/>
      <c r="C43" s="56"/>
      <c r="D43" s="56"/>
      <c r="E43" s="56"/>
    </row>
    <row r="44" customFormat="false" ht="15" hidden="false" customHeight="true" outlineLevel="0" collapsed="false">
      <c r="A44" s="56" t="s">
        <v>95</v>
      </c>
      <c r="B44" s="56" t="s">
        <v>79</v>
      </c>
      <c r="C44" s="56"/>
      <c r="D44" s="57" t="s">
        <v>96</v>
      </c>
      <c r="E44" s="63" t="s">
        <v>80</v>
      </c>
    </row>
    <row r="45" customFormat="false" ht="15" hidden="false" customHeight="true" outlineLevel="0" collapsed="false">
      <c r="A45" s="51" t="s">
        <v>54</v>
      </c>
      <c r="B45" s="53" t="s">
        <v>97</v>
      </c>
      <c r="C45" s="53"/>
      <c r="D45" s="70" t="n">
        <f aca="false">1/12</f>
        <v>0.08333333333</v>
      </c>
      <c r="E45" s="60" t="n">
        <f aca="false">D45*E38</f>
        <v>177.9666667</v>
      </c>
    </row>
    <row r="46" customFormat="false" ht="15" hidden="false" customHeight="true" outlineLevel="0" collapsed="false">
      <c r="A46" s="51" t="s">
        <v>56</v>
      </c>
      <c r="B46" s="53" t="s">
        <v>98</v>
      </c>
      <c r="C46" s="53"/>
      <c r="D46" s="70" t="n">
        <v>0.121</v>
      </c>
      <c r="E46" s="60" t="n">
        <f aca="false">D46*E38</f>
        <v>258.4076</v>
      </c>
    </row>
    <row r="47" customFormat="false" ht="15" hidden="false" customHeight="true" outlineLevel="0" collapsed="false">
      <c r="A47" s="71" t="s">
        <v>99</v>
      </c>
      <c r="B47" s="71"/>
      <c r="C47" s="71"/>
      <c r="D47" s="72" t="n">
        <f aca="false">SUM(D45:D46)</f>
        <v>0.20433333333</v>
      </c>
      <c r="E47" s="66" t="n">
        <f aca="false">SUM(E45:E46)</f>
        <v>436.3742667</v>
      </c>
    </row>
    <row r="48" customFormat="false" ht="15" hidden="false" customHeight="true" outlineLevel="0" collapsed="false">
      <c r="A48" s="67" t="s">
        <v>100</v>
      </c>
      <c r="B48" s="67"/>
      <c r="C48" s="67"/>
      <c r="D48" s="67"/>
      <c r="E48" s="67"/>
    </row>
    <row r="49" customFormat="false" ht="13.8" hidden="false" customHeight="false" outlineLevel="0" collapsed="false">
      <c r="A49" s="68"/>
      <c r="B49" s="68"/>
      <c r="C49" s="68"/>
      <c r="D49" s="68"/>
      <c r="E49" s="69"/>
    </row>
    <row r="50" customFormat="false" ht="15" hidden="false" customHeight="true" outlineLevel="0" collapsed="false">
      <c r="A50" s="56" t="s">
        <v>101</v>
      </c>
      <c r="B50" s="56"/>
      <c r="C50" s="56"/>
      <c r="D50" s="56"/>
      <c r="E50" s="56"/>
    </row>
    <row r="51" customFormat="false" ht="15" hidden="false" customHeight="true" outlineLevel="0" collapsed="false">
      <c r="A51" s="56" t="s">
        <v>102</v>
      </c>
      <c r="B51" s="73" t="s">
        <v>79</v>
      </c>
      <c r="C51" s="73"/>
      <c r="D51" s="57" t="s">
        <v>96</v>
      </c>
      <c r="E51" s="63" t="s">
        <v>80</v>
      </c>
    </row>
    <row r="52" customFormat="false" ht="15" hidden="false" customHeight="true" outlineLevel="0" collapsed="false">
      <c r="A52" s="51" t="s">
        <v>103</v>
      </c>
      <c r="B52" s="53" t="s">
        <v>104</v>
      </c>
      <c r="C52" s="53"/>
      <c r="D52" s="70" t="n">
        <v>0.2</v>
      </c>
      <c r="E52" s="60" t="n">
        <f aca="false">(D52)*($E$38+$E$47)</f>
        <v>514.39485334</v>
      </c>
    </row>
    <row r="53" customFormat="false" ht="15" hidden="false" customHeight="true" outlineLevel="0" collapsed="false">
      <c r="A53" s="51"/>
      <c r="B53" s="53" t="s">
        <v>105</v>
      </c>
      <c r="C53" s="53"/>
      <c r="D53" s="70" t="n">
        <v>0.025</v>
      </c>
      <c r="E53" s="60" t="n">
        <f aca="false">(D53)*($E$38+$E$47)</f>
        <v>64.2993566675</v>
      </c>
    </row>
    <row r="54" customFormat="false" ht="15" hidden="false" customHeight="true" outlineLevel="0" collapsed="false">
      <c r="A54" s="51"/>
      <c r="B54" s="53" t="s">
        <v>24</v>
      </c>
      <c r="C54" s="53"/>
      <c r="D54" s="70" t="n">
        <f aca="false">PROPOSTA!C12</f>
        <v>0.0212</v>
      </c>
      <c r="E54" s="60" t="n">
        <f aca="false">(D54)*($E$38+$E$47)</f>
        <v>54.52585445404</v>
      </c>
    </row>
    <row r="55" customFormat="false" ht="15" hidden="false" customHeight="true" outlineLevel="0" collapsed="false">
      <c r="A55" s="51"/>
      <c r="B55" s="53" t="s">
        <v>106</v>
      </c>
      <c r="C55" s="53"/>
      <c r="D55" s="70" t="n">
        <v>0.015</v>
      </c>
      <c r="E55" s="60" t="n">
        <f aca="false">(D55)*($E$38+$E$47)</f>
        <v>38.5796140005</v>
      </c>
    </row>
    <row r="56" customFormat="false" ht="15" hidden="false" customHeight="true" outlineLevel="0" collapsed="false">
      <c r="A56" s="51"/>
      <c r="B56" s="53" t="s">
        <v>107</v>
      </c>
      <c r="C56" s="53"/>
      <c r="D56" s="70" t="n">
        <v>0.01</v>
      </c>
      <c r="E56" s="60" t="n">
        <f aca="false">(D56)*($E$38+$E$47)</f>
        <v>25.719742667</v>
      </c>
    </row>
    <row r="57" customFormat="false" ht="15" hidden="false" customHeight="true" outlineLevel="0" collapsed="false">
      <c r="A57" s="51"/>
      <c r="B57" s="53" t="s">
        <v>108</v>
      </c>
      <c r="C57" s="53"/>
      <c r="D57" s="70" t="n">
        <v>0.006</v>
      </c>
      <c r="E57" s="60" t="n">
        <f aca="false">(D57)*($E$38+$E$47)</f>
        <v>15.4318456002</v>
      </c>
    </row>
    <row r="58" customFormat="false" ht="15" hidden="false" customHeight="true" outlineLevel="0" collapsed="false">
      <c r="A58" s="51"/>
      <c r="B58" s="53" t="s">
        <v>109</v>
      </c>
      <c r="C58" s="53"/>
      <c r="D58" s="70" t="n">
        <v>0.002</v>
      </c>
      <c r="E58" s="60" t="n">
        <f aca="false">(D58)*($E$38+$E$47)</f>
        <v>5.1439485334</v>
      </c>
    </row>
    <row r="59" customFormat="false" ht="15" hidden="false" customHeight="true" outlineLevel="0" collapsed="false">
      <c r="A59" s="51" t="s">
        <v>110</v>
      </c>
      <c r="B59" s="53" t="s">
        <v>110</v>
      </c>
      <c r="C59" s="53"/>
      <c r="D59" s="70" t="n">
        <v>0.08</v>
      </c>
      <c r="E59" s="60" t="n">
        <f aca="false">D59*(E38+E47)</f>
        <v>205.7579413</v>
      </c>
    </row>
    <row r="60" customFormat="false" ht="15" hidden="false" customHeight="true" outlineLevel="0" collapsed="false">
      <c r="A60" s="71" t="s">
        <v>111</v>
      </c>
      <c r="B60" s="71"/>
      <c r="C60" s="71"/>
      <c r="D60" s="72" t="n">
        <f aca="false">SUM(D52:D59)</f>
        <v>0.3592</v>
      </c>
      <c r="E60" s="66" t="n">
        <f aca="false">SUM(E52:E59)</f>
        <v>923.85315656264</v>
      </c>
    </row>
    <row r="61" customFormat="false" ht="15" hidden="false" customHeight="true" outlineLevel="0" collapsed="false">
      <c r="A61" s="67" t="s">
        <v>112</v>
      </c>
      <c r="B61" s="67"/>
      <c r="C61" s="67"/>
      <c r="D61" s="67"/>
      <c r="E61" s="67"/>
    </row>
    <row r="62" customFormat="false" ht="13.8" hidden="false" customHeight="false" outlineLevel="0" collapsed="false">
      <c r="A62" s="68"/>
      <c r="B62" s="68"/>
      <c r="C62" s="68"/>
      <c r="D62" s="68"/>
      <c r="E62" s="69"/>
    </row>
    <row r="63" customFormat="false" ht="15" hidden="false" customHeight="true" outlineLevel="0" collapsed="false">
      <c r="A63" s="56" t="s">
        <v>113</v>
      </c>
      <c r="B63" s="56"/>
      <c r="C63" s="56"/>
      <c r="D63" s="56"/>
      <c r="E63" s="56"/>
    </row>
    <row r="64" customFormat="false" ht="15" hidden="false" customHeight="true" outlineLevel="0" collapsed="false">
      <c r="A64" s="74" t="s">
        <v>114</v>
      </c>
      <c r="B64" s="75" t="s">
        <v>79</v>
      </c>
      <c r="C64" s="75"/>
      <c r="D64" s="75"/>
      <c r="E64" s="64" t="s">
        <v>80</v>
      </c>
    </row>
    <row r="65" customFormat="false" ht="28.5" hidden="false" customHeight="true" outlineLevel="0" collapsed="false">
      <c r="A65" s="51" t="s">
        <v>54</v>
      </c>
      <c r="B65" s="53" t="s">
        <v>115</v>
      </c>
      <c r="C65" s="53"/>
      <c r="D65" s="76" t="n">
        <f aca="false">2*21*4.6</f>
        <v>193.2</v>
      </c>
      <c r="E65" s="60" t="n">
        <f aca="false">IF(ROUND((D65)-(E31*0.06),2)&lt;0,0,ROUND((D65)-(E31*0.06),2))</f>
        <v>65.06</v>
      </c>
    </row>
    <row r="66" customFormat="false" ht="28.5" hidden="false" customHeight="true" outlineLevel="0" collapsed="false">
      <c r="A66" s="51" t="s">
        <v>56</v>
      </c>
      <c r="B66" s="53" t="s">
        <v>116</v>
      </c>
      <c r="C66" s="53"/>
      <c r="D66" s="76" t="n">
        <v>24.54</v>
      </c>
      <c r="E66" s="60" t="n">
        <f aca="false">21*D66*0.8</f>
        <v>412.272</v>
      </c>
    </row>
    <row r="67" customFormat="false" ht="15" hidden="false" customHeight="true" outlineLevel="0" collapsed="false">
      <c r="A67" s="51" t="s">
        <v>58</v>
      </c>
      <c r="B67" s="53" t="s">
        <v>117</v>
      </c>
      <c r="C67" s="53"/>
      <c r="D67" s="53"/>
      <c r="E67" s="60" t="n">
        <v>41</v>
      </c>
    </row>
    <row r="68" customFormat="false" ht="15" hidden="false" customHeight="true" outlineLevel="0" collapsed="false">
      <c r="A68" s="51" t="s">
        <v>61</v>
      </c>
      <c r="B68" s="53" t="s">
        <v>118</v>
      </c>
      <c r="C68" s="53"/>
      <c r="D68" s="53"/>
      <c r="E68" s="55" t="n">
        <v>3.53</v>
      </c>
    </row>
    <row r="69" customFormat="false" ht="15" hidden="false" customHeight="true" outlineLevel="0" collapsed="false">
      <c r="A69" s="51" t="s">
        <v>85</v>
      </c>
      <c r="B69" s="53" t="s">
        <v>90</v>
      </c>
      <c r="C69" s="53"/>
      <c r="D69" s="53"/>
      <c r="E69" s="60"/>
    </row>
    <row r="70" customFormat="false" ht="15" hidden="false" customHeight="true" outlineLevel="0" collapsed="false">
      <c r="A70" s="65" t="s">
        <v>119</v>
      </c>
      <c r="B70" s="65"/>
      <c r="C70" s="65"/>
      <c r="D70" s="65"/>
      <c r="E70" s="66" t="n">
        <f aca="false">SUM(E65:E69)</f>
        <v>521.862</v>
      </c>
    </row>
    <row r="71" customFormat="false" ht="13.8" hidden="false" customHeight="false" outlineLevel="0" collapsed="false">
      <c r="A71" s="47"/>
      <c r="B71" s="48"/>
      <c r="C71" s="77"/>
      <c r="D71" s="48"/>
      <c r="E71" s="49"/>
    </row>
    <row r="72" customFormat="false" ht="15" hidden="false" customHeight="true" outlineLevel="0" collapsed="false">
      <c r="A72" s="46" t="s">
        <v>120</v>
      </c>
      <c r="B72" s="46"/>
      <c r="C72" s="46"/>
      <c r="D72" s="46"/>
      <c r="E72" s="46"/>
    </row>
    <row r="73" customFormat="false" ht="13.8" hidden="false" customHeight="false" outlineLevel="0" collapsed="false">
      <c r="A73" s="47"/>
      <c r="B73" s="48"/>
      <c r="C73" s="77"/>
      <c r="D73" s="48"/>
      <c r="E73" s="49"/>
    </row>
    <row r="74" customFormat="false" ht="15" hidden="false" customHeight="true" outlineLevel="0" collapsed="false">
      <c r="A74" s="56" t="s">
        <v>121</v>
      </c>
      <c r="B74" s="56"/>
      <c r="C74" s="56"/>
      <c r="D74" s="56"/>
      <c r="E74" s="56"/>
    </row>
    <row r="75" customFormat="false" ht="15" hidden="false" customHeight="true" outlineLevel="0" collapsed="false">
      <c r="A75" s="56" t="n">
        <v>2</v>
      </c>
      <c r="B75" s="56" t="s">
        <v>79</v>
      </c>
      <c r="C75" s="56"/>
      <c r="D75" s="56"/>
      <c r="E75" s="63" t="s">
        <v>80</v>
      </c>
    </row>
    <row r="76" customFormat="false" ht="15" hidden="false" customHeight="true" outlineLevel="0" collapsed="false">
      <c r="A76" s="51" t="s">
        <v>95</v>
      </c>
      <c r="B76" s="53" t="s">
        <v>122</v>
      </c>
      <c r="C76" s="53"/>
      <c r="D76" s="53"/>
      <c r="E76" s="60" t="n">
        <f aca="false">E47</f>
        <v>436.3742667</v>
      </c>
    </row>
    <row r="77" customFormat="false" ht="15" hidden="false" customHeight="true" outlineLevel="0" collapsed="false">
      <c r="A77" s="51" t="s">
        <v>102</v>
      </c>
      <c r="B77" s="53" t="s">
        <v>123</v>
      </c>
      <c r="C77" s="53"/>
      <c r="D77" s="53"/>
      <c r="E77" s="60" t="n">
        <f aca="false">E60</f>
        <v>923.85315656264</v>
      </c>
    </row>
    <row r="78" customFormat="false" ht="15" hidden="false" customHeight="true" outlineLevel="0" collapsed="false">
      <c r="A78" s="51" t="s">
        <v>114</v>
      </c>
      <c r="B78" s="53" t="s">
        <v>124</v>
      </c>
      <c r="C78" s="53"/>
      <c r="D78" s="53"/>
      <c r="E78" s="60" t="n">
        <f aca="false">E70</f>
        <v>521.862</v>
      </c>
    </row>
    <row r="79" customFormat="false" ht="15" hidden="false" customHeight="true" outlineLevel="0" collapsed="false">
      <c r="A79" s="65" t="s">
        <v>125</v>
      </c>
      <c r="B79" s="65"/>
      <c r="C79" s="65"/>
      <c r="D79" s="65"/>
      <c r="E79" s="66" t="n">
        <f aca="false">SUM(E76:E78)</f>
        <v>1882.08942326264</v>
      </c>
    </row>
    <row r="80" customFormat="false" ht="13.8" hidden="false" customHeight="false" outlineLevel="0" collapsed="false">
      <c r="A80" s="47"/>
      <c r="B80" s="48"/>
      <c r="C80" s="77"/>
      <c r="D80" s="48"/>
      <c r="E80" s="49"/>
    </row>
    <row r="81" customFormat="false" ht="15" hidden="false" customHeight="true" outlineLevel="0" collapsed="false">
      <c r="A81" s="62" t="s">
        <v>126</v>
      </c>
      <c r="B81" s="62"/>
      <c r="C81" s="62"/>
      <c r="D81" s="62"/>
      <c r="E81" s="62"/>
    </row>
    <row r="82" customFormat="false" ht="13.8" hidden="false" customHeight="false" outlineLevel="0" collapsed="false">
      <c r="A82" s="78"/>
      <c r="B82" s="48"/>
      <c r="C82" s="77"/>
      <c r="D82" s="48"/>
      <c r="E82" s="49"/>
    </row>
    <row r="83" customFormat="false" ht="15" hidden="false" customHeight="true" outlineLevel="0" collapsed="false">
      <c r="A83" s="56" t="s">
        <v>127</v>
      </c>
      <c r="B83" s="56"/>
      <c r="C83" s="56"/>
      <c r="D83" s="56"/>
      <c r="E83" s="56"/>
    </row>
    <row r="84" customFormat="false" ht="15" hidden="false" customHeight="true" outlineLevel="0" collapsed="false">
      <c r="A84" s="56" t="n">
        <v>3</v>
      </c>
      <c r="B84" s="56" t="s">
        <v>79</v>
      </c>
      <c r="C84" s="56"/>
      <c r="D84" s="56" t="s">
        <v>128</v>
      </c>
      <c r="E84" s="63" t="s">
        <v>80</v>
      </c>
    </row>
    <row r="85" customFormat="false" ht="15" hidden="false" customHeight="true" outlineLevel="0" collapsed="false">
      <c r="A85" s="51" t="s">
        <v>54</v>
      </c>
      <c r="B85" s="53" t="s">
        <v>129</v>
      </c>
      <c r="C85" s="53"/>
      <c r="D85" s="70" t="n">
        <f aca="false">0.42%/3</f>
        <v>0.0014</v>
      </c>
      <c r="E85" s="60" t="n">
        <f aca="false">D85*(E38)</f>
        <v>2.98984</v>
      </c>
    </row>
    <row r="86" customFormat="false" ht="15" hidden="false" customHeight="true" outlineLevel="0" collapsed="false">
      <c r="A86" s="51" t="s">
        <v>56</v>
      </c>
      <c r="B86" s="53" t="s">
        <v>130</v>
      </c>
      <c r="C86" s="53"/>
      <c r="D86" s="70" t="n">
        <f aca="false">D85*0.08</f>
        <v>0.000112</v>
      </c>
      <c r="E86" s="60" t="n">
        <f aca="false">D86*(E38)</f>
        <v>0.2391872</v>
      </c>
    </row>
    <row r="87" customFormat="false" ht="28.5" hidden="false" customHeight="true" outlineLevel="0" collapsed="false">
      <c r="A87" s="51" t="s">
        <v>58</v>
      </c>
      <c r="B87" s="53" t="s">
        <v>131</v>
      </c>
      <c r="C87" s="53"/>
      <c r="D87" s="70" t="n">
        <v>0.0347</v>
      </c>
      <c r="E87" s="60" t="n">
        <f aca="false">D87*(E38)</f>
        <v>74.10532</v>
      </c>
    </row>
    <row r="88" customFormat="false" ht="15" hidden="false" customHeight="true" outlineLevel="0" collapsed="false">
      <c r="A88" s="51" t="s">
        <v>61</v>
      </c>
      <c r="B88" s="53" t="s">
        <v>132</v>
      </c>
      <c r="C88" s="53"/>
      <c r="D88" s="70" t="n">
        <f aca="false">7/30/12/3</f>
        <v>0.006481481481</v>
      </c>
      <c r="E88" s="60" t="n">
        <f aca="false">D88*(E38)</f>
        <v>13.84185185</v>
      </c>
    </row>
    <row r="89" customFormat="false" ht="28.5" hidden="false" customHeight="true" outlineLevel="0" collapsed="false">
      <c r="A89" s="51" t="s">
        <v>85</v>
      </c>
      <c r="B89" s="53" t="s">
        <v>133</v>
      </c>
      <c r="C89" s="53"/>
      <c r="D89" s="70" t="n">
        <f aca="false">D88*D60</f>
        <v>0.0023281481479752</v>
      </c>
      <c r="E89" s="60" t="n">
        <f aca="false">D89*(E38)</f>
        <v>4.97199318481584</v>
      </c>
    </row>
    <row r="90" customFormat="false" ht="15" hidden="false" customHeight="true" outlineLevel="0" collapsed="false">
      <c r="A90" s="51" t="s">
        <v>87</v>
      </c>
      <c r="B90" s="53" t="s">
        <v>134</v>
      </c>
      <c r="C90" s="53"/>
      <c r="D90" s="79" t="n">
        <f aca="false">0.062%/3</f>
        <v>0.0002066666667</v>
      </c>
      <c r="E90" s="60" t="n">
        <f aca="false">D90*E38</f>
        <v>0.4413573333</v>
      </c>
    </row>
    <row r="91" customFormat="false" ht="15" hidden="false" customHeight="true" outlineLevel="0" collapsed="false">
      <c r="A91" s="65" t="s">
        <v>135</v>
      </c>
      <c r="B91" s="65"/>
      <c r="C91" s="65"/>
      <c r="D91" s="65"/>
      <c r="E91" s="66" t="n">
        <f aca="false">SUM(E85:E90)</f>
        <v>96.5895495681159</v>
      </c>
    </row>
    <row r="92" customFormat="false" ht="15" hidden="false" customHeight="true" outlineLevel="0" collapsed="false">
      <c r="A92" s="67" t="s">
        <v>136</v>
      </c>
      <c r="B92" s="67"/>
      <c r="C92" s="67"/>
      <c r="D92" s="67"/>
      <c r="E92" s="67"/>
    </row>
    <row r="93" customFormat="false" ht="13.8" hidden="false" customHeight="false" outlineLevel="0" collapsed="false">
      <c r="A93" s="80"/>
      <c r="B93" s="48"/>
      <c r="C93" s="77"/>
      <c r="D93" s="48"/>
      <c r="E93" s="49"/>
    </row>
    <row r="94" customFormat="false" ht="15" hidden="false" customHeight="true" outlineLevel="0" collapsed="false">
      <c r="A94" s="62" t="s">
        <v>137</v>
      </c>
      <c r="B94" s="62"/>
      <c r="C94" s="62"/>
      <c r="D94" s="62"/>
      <c r="E94" s="62"/>
    </row>
    <row r="95" customFormat="false" ht="13.8" hidden="false" customHeight="false" outlineLevel="0" collapsed="false">
      <c r="A95" s="81"/>
      <c r="B95" s="48"/>
      <c r="C95" s="77"/>
      <c r="D95" s="48"/>
      <c r="E95" s="49"/>
    </row>
    <row r="96" customFormat="false" ht="15" hidden="false" customHeight="true" outlineLevel="0" collapsed="false">
      <c r="A96" s="56" t="s">
        <v>138</v>
      </c>
      <c r="B96" s="56"/>
      <c r="C96" s="56"/>
      <c r="D96" s="56"/>
      <c r="E96" s="56"/>
    </row>
    <row r="97" customFormat="false" ht="28.5" hidden="false" customHeight="true" outlineLevel="0" collapsed="false">
      <c r="A97" s="56" t="s">
        <v>139</v>
      </c>
      <c r="B97" s="73" t="s">
        <v>79</v>
      </c>
      <c r="C97" s="73"/>
      <c r="D97" s="56" t="s">
        <v>128</v>
      </c>
      <c r="E97" s="63" t="s">
        <v>140</v>
      </c>
    </row>
    <row r="98" customFormat="false" ht="28.5" hidden="false" customHeight="true" outlineLevel="0" collapsed="false">
      <c r="A98" s="51" t="s">
        <v>54</v>
      </c>
      <c r="B98" s="53" t="s">
        <v>141</v>
      </c>
      <c r="C98" s="53"/>
      <c r="D98" s="82" t="n">
        <v>0.008109589041</v>
      </c>
      <c r="E98" s="60" t="n">
        <f aca="false">D98*$E$38</f>
        <v>17.3188383559596</v>
      </c>
    </row>
    <row r="99" customFormat="false" ht="28.5" hidden="false" customHeight="true" outlineLevel="0" collapsed="false">
      <c r="A99" s="51" t="s">
        <v>56</v>
      </c>
      <c r="B99" s="53" t="s">
        <v>142</v>
      </c>
      <c r="C99" s="53"/>
      <c r="D99" s="82" t="n">
        <v>0.0006164383562</v>
      </c>
      <c r="E99" s="60" t="n">
        <f aca="false">D99*$E$38</f>
        <v>1.31646575350072</v>
      </c>
    </row>
    <row r="100" customFormat="false" ht="28.5" hidden="false" customHeight="true" outlineLevel="0" collapsed="false">
      <c r="A100" s="51" t="s">
        <v>58</v>
      </c>
      <c r="B100" s="53" t="s">
        <v>143</v>
      </c>
      <c r="C100" s="53"/>
      <c r="D100" s="82" t="n">
        <v>0.0003205479452</v>
      </c>
      <c r="E100" s="60" t="n">
        <f aca="false">D100*$E$38</f>
        <v>0.68456219176912</v>
      </c>
    </row>
    <row r="101" customFormat="false" ht="15" hidden="false" customHeight="true" outlineLevel="0" collapsed="false">
      <c r="A101" s="51" t="s">
        <v>61</v>
      </c>
      <c r="B101" s="83" t="s">
        <v>144</v>
      </c>
      <c r="C101" s="83"/>
      <c r="D101" s="82" t="n">
        <v>0.0009715068493</v>
      </c>
      <c r="E101" s="60" t="n">
        <f aca="false">D101*$E$38</f>
        <v>2.07475002736508</v>
      </c>
    </row>
    <row r="102" customFormat="false" ht="15" hidden="false" customHeight="true" outlineLevel="0" collapsed="false">
      <c r="A102" s="51" t="s">
        <v>85</v>
      </c>
      <c r="B102" s="83" t="s">
        <v>145</v>
      </c>
      <c r="C102" s="83"/>
      <c r="D102" s="82" t="n">
        <v>0.01632876712</v>
      </c>
      <c r="E102" s="60" t="n">
        <f aca="false">D102*$E$38</f>
        <v>34.871715061472</v>
      </c>
    </row>
    <row r="103" customFormat="false" ht="15" hidden="false" customHeight="true" outlineLevel="0" collapsed="false">
      <c r="A103" s="65" t="s">
        <v>146</v>
      </c>
      <c r="B103" s="65"/>
      <c r="C103" s="65"/>
      <c r="D103" s="65"/>
      <c r="E103" s="66" t="n">
        <f aca="false">SUM(E98:E102)</f>
        <v>56.26633139</v>
      </c>
    </row>
    <row r="104" customFormat="false" ht="13.8" hidden="false" customHeight="false" outlineLevel="0" collapsed="false">
      <c r="A104" s="81"/>
      <c r="B104" s="48"/>
      <c r="C104" s="77"/>
      <c r="D104" s="48"/>
      <c r="E104" s="49"/>
    </row>
    <row r="105" customFormat="false" ht="15" hidden="false" customHeight="true" outlineLevel="0" collapsed="false">
      <c r="A105" s="56" t="s">
        <v>147</v>
      </c>
      <c r="B105" s="56"/>
      <c r="C105" s="56"/>
      <c r="D105" s="56"/>
      <c r="E105" s="56"/>
    </row>
    <row r="106" customFormat="false" ht="28.5" hidden="false" customHeight="true" outlineLevel="0" collapsed="false">
      <c r="A106" s="84" t="n">
        <v>44231</v>
      </c>
      <c r="B106" s="73" t="s">
        <v>79</v>
      </c>
      <c r="C106" s="73"/>
      <c r="D106" s="73"/>
      <c r="E106" s="63" t="s">
        <v>140</v>
      </c>
    </row>
    <row r="107" customFormat="false" ht="15" hidden="false" customHeight="true" outlineLevel="0" collapsed="false">
      <c r="A107" s="51" t="s">
        <v>54</v>
      </c>
      <c r="B107" s="53" t="s">
        <v>148</v>
      </c>
      <c r="C107" s="53"/>
      <c r="D107" s="53"/>
      <c r="E107" s="60"/>
    </row>
    <row r="108" customFormat="false" ht="15" hidden="false" customHeight="true" outlineLevel="0" collapsed="false">
      <c r="A108" s="65" t="s">
        <v>146</v>
      </c>
      <c r="B108" s="65"/>
      <c r="C108" s="65"/>
      <c r="D108" s="65"/>
      <c r="E108" s="66" t="n">
        <f aca="false">E107</f>
        <v>0</v>
      </c>
    </row>
    <row r="109" customFormat="false" ht="13.8" hidden="false" customHeight="false" outlineLevel="0" collapsed="false">
      <c r="A109" s="78"/>
      <c r="B109" s="78"/>
      <c r="C109" s="78"/>
      <c r="D109" s="78"/>
      <c r="E109" s="78"/>
    </row>
    <row r="110" customFormat="false" ht="15" hidden="false" customHeight="true" outlineLevel="0" collapsed="false">
      <c r="A110" s="62" t="s">
        <v>149</v>
      </c>
      <c r="B110" s="62"/>
      <c r="C110" s="62"/>
      <c r="D110" s="62"/>
      <c r="E110" s="62"/>
    </row>
    <row r="111" customFormat="false" ht="13.8" hidden="false" customHeight="false" outlineLevel="0" collapsed="false">
      <c r="A111" s="85"/>
      <c r="B111" s="85"/>
      <c r="C111" s="85"/>
      <c r="D111" s="85"/>
      <c r="E111" s="85"/>
    </row>
    <row r="112" customFormat="false" ht="15" hidden="false" customHeight="true" outlineLevel="0" collapsed="false">
      <c r="A112" s="56" t="s">
        <v>150</v>
      </c>
      <c r="B112" s="73" t="s">
        <v>79</v>
      </c>
      <c r="C112" s="73"/>
      <c r="D112" s="73"/>
      <c r="E112" s="63" t="s">
        <v>80</v>
      </c>
    </row>
    <row r="113" customFormat="false" ht="15" hidden="false" customHeight="true" outlineLevel="0" collapsed="false">
      <c r="A113" s="51" t="s">
        <v>54</v>
      </c>
      <c r="B113" s="53" t="s">
        <v>151</v>
      </c>
      <c r="C113" s="53"/>
      <c r="D113" s="53"/>
      <c r="E113" s="60" t="n">
        <v>36.13</v>
      </c>
    </row>
    <row r="114" customFormat="false" ht="15" hidden="false" customHeight="true" outlineLevel="0" collapsed="false">
      <c r="A114" s="51" t="s">
        <v>56</v>
      </c>
      <c r="B114" s="53" t="s">
        <v>152</v>
      </c>
      <c r="C114" s="53"/>
      <c r="D114" s="53"/>
      <c r="E114" s="60"/>
    </row>
    <row r="115" customFormat="false" ht="15" hidden="false" customHeight="true" outlineLevel="0" collapsed="false">
      <c r="A115" s="51" t="s">
        <v>58</v>
      </c>
      <c r="B115" s="53" t="s">
        <v>153</v>
      </c>
      <c r="C115" s="53"/>
      <c r="D115" s="53"/>
      <c r="E115" s="60"/>
    </row>
    <row r="116" customFormat="false" ht="15" hidden="false" customHeight="true" outlineLevel="0" collapsed="false">
      <c r="A116" s="51" t="s">
        <v>61</v>
      </c>
      <c r="B116" s="53" t="s">
        <v>154</v>
      </c>
      <c r="C116" s="53"/>
      <c r="D116" s="53"/>
      <c r="E116" s="60"/>
    </row>
    <row r="117" customFormat="false" ht="15" hidden="false" customHeight="true" outlineLevel="0" collapsed="false">
      <c r="A117" s="51" t="s">
        <v>85</v>
      </c>
      <c r="B117" s="53" t="s">
        <v>90</v>
      </c>
      <c r="C117" s="53"/>
      <c r="D117" s="53"/>
      <c r="E117" s="60"/>
    </row>
    <row r="118" customFormat="false" ht="15" hidden="false" customHeight="true" outlineLevel="0" collapsed="false">
      <c r="A118" s="71" t="s">
        <v>155</v>
      </c>
      <c r="B118" s="71"/>
      <c r="C118" s="71"/>
      <c r="D118" s="71"/>
      <c r="E118" s="66" t="n">
        <f aca="false">SUM(E113:E117)</f>
        <v>36.13</v>
      </c>
    </row>
    <row r="119" customFormat="false" ht="13.8" hidden="false" customHeight="false" outlineLevel="0" collapsed="false">
      <c r="A119" s="86"/>
      <c r="B119" s="86"/>
      <c r="C119" s="86"/>
      <c r="D119" s="86"/>
      <c r="E119" s="86"/>
    </row>
    <row r="120" customFormat="false" ht="13.8" hidden="false" customHeight="false" outlineLevel="0" collapsed="false">
      <c r="A120" s="47"/>
      <c r="B120" s="47"/>
      <c r="C120" s="48"/>
      <c r="D120" s="48"/>
      <c r="E120" s="49"/>
    </row>
    <row r="121" customFormat="false" ht="13.8" hidden="false" customHeight="false" outlineLevel="0" collapsed="false">
      <c r="A121" s="87" t="s">
        <v>156</v>
      </c>
      <c r="B121" s="87"/>
      <c r="C121" s="87"/>
      <c r="D121" s="87"/>
      <c r="E121" s="87"/>
    </row>
    <row r="122" customFormat="false" ht="13.8" hidden="false" customHeight="false" outlineLevel="0" collapsed="false">
      <c r="A122" s="47"/>
      <c r="B122" s="47"/>
      <c r="C122" s="48"/>
      <c r="D122" s="48"/>
      <c r="E122" s="49"/>
    </row>
    <row r="123" customFormat="false" ht="15" hidden="false" customHeight="true" outlineLevel="0" collapsed="false">
      <c r="A123" s="56" t="n">
        <v>5</v>
      </c>
      <c r="B123" s="56" t="s">
        <v>157</v>
      </c>
      <c r="C123" s="56"/>
      <c r="D123" s="56"/>
      <c r="E123" s="63" t="s">
        <v>80</v>
      </c>
    </row>
    <row r="124" customFormat="false" ht="15" hidden="false" customHeight="true" outlineLevel="0" collapsed="false">
      <c r="A124" s="51" t="s">
        <v>54</v>
      </c>
      <c r="B124" s="53" t="s">
        <v>158</v>
      </c>
      <c r="C124" s="53"/>
      <c r="D124" s="53"/>
      <c r="E124" s="60" t="n">
        <f aca="false">E38</f>
        <v>2135.6</v>
      </c>
    </row>
    <row r="125" customFormat="false" ht="15" hidden="false" customHeight="true" outlineLevel="0" collapsed="false">
      <c r="A125" s="51" t="s">
        <v>56</v>
      </c>
      <c r="B125" s="53" t="s">
        <v>159</v>
      </c>
      <c r="C125" s="53"/>
      <c r="D125" s="53"/>
      <c r="E125" s="60" t="n">
        <f aca="false">E79</f>
        <v>1882.08942326264</v>
      </c>
    </row>
    <row r="126" customFormat="false" ht="15" hidden="false" customHeight="true" outlineLevel="0" collapsed="false">
      <c r="A126" s="51" t="s">
        <v>58</v>
      </c>
      <c r="B126" s="53" t="s">
        <v>160</v>
      </c>
      <c r="C126" s="53"/>
      <c r="D126" s="53"/>
      <c r="E126" s="60" t="n">
        <f aca="false">E91</f>
        <v>96.5895495681159</v>
      </c>
    </row>
    <row r="127" customFormat="false" ht="15" hidden="false" customHeight="true" outlineLevel="0" collapsed="false">
      <c r="A127" s="51" t="s">
        <v>61</v>
      </c>
      <c r="B127" s="53" t="s">
        <v>161</v>
      </c>
      <c r="C127" s="53"/>
      <c r="D127" s="53"/>
      <c r="E127" s="60" t="n">
        <f aca="false">E103+E108</f>
        <v>56.26633139</v>
      </c>
    </row>
    <row r="128" customFormat="false" ht="15" hidden="false" customHeight="true" outlineLevel="0" collapsed="false">
      <c r="A128" s="51" t="s">
        <v>85</v>
      </c>
      <c r="B128" s="53" t="s">
        <v>162</v>
      </c>
      <c r="C128" s="53"/>
      <c r="D128" s="53"/>
      <c r="E128" s="60" t="n">
        <f aca="false">E118</f>
        <v>36.13</v>
      </c>
    </row>
    <row r="129" customFormat="false" ht="15" hidden="false" customHeight="true" outlineLevel="0" collapsed="false">
      <c r="A129" s="65" t="s">
        <v>157</v>
      </c>
      <c r="B129" s="65"/>
      <c r="C129" s="65"/>
      <c r="D129" s="65"/>
      <c r="E129" s="66" t="n">
        <f aca="false">SUM(E124:E128)</f>
        <v>4206.67530422076</v>
      </c>
    </row>
    <row r="130" customFormat="false" ht="13.8" hidden="false" customHeight="false" outlineLevel="0" collapsed="false">
      <c r="A130" s="47"/>
      <c r="B130" s="47"/>
      <c r="C130" s="48"/>
      <c r="D130" s="48"/>
      <c r="E130" s="49"/>
    </row>
    <row r="131" customFormat="false" ht="15" hidden="false" customHeight="true" outlineLevel="0" collapsed="false">
      <c r="A131" s="62" t="s">
        <v>163</v>
      </c>
      <c r="B131" s="62"/>
      <c r="C131" s="62"/>
      <c r="D131" s="62"/>
      <c r="E131" s="62"/>
    </row>
    <row r="132" customFormat="false" ht="13.8" hidden="false" customHeight="false" outlineLevel="0" collapsed="false">
      <c r="A132" s="47"/>
      <c r="B132" s="47"/>
      <c r="C132" s="48"/>
      <c r="D132" s="48"/>
      <c r="E132" s="49"/>
    </row>
    <row r="133" customFormat="false" ht="15" hidden="false" customHeight="true" outlineLevel="0" collapsed="false">
      <c r="A133" s="56" t="s">
        <v>164</v>
      </c>
      <c r="B133" s="56"/>
      <c r="C133" s="56"/>
      <c r="D133" s="56"/>
      <c r="E133" s="56"/>
    </row>
    <row r="134" customFormat="false" ht="15" hidden="false" customHeight="true" outlineLevel="0" collapsed="false">
      <c r="A134" s="51" t="s">
        <v>54</v>
      </c>
      <c r="B134" s="53" t="s">
        <v>165</v>
      </c>
      <c r="C134" s="53"/>
      <c r="D134" s="88" t="n">
        <v>0.0235</v>
      </c>
      <c r="E134" s="60" t="n">
        <f aca="false">E129*D134</f>
        <v>98.8568696491878</v>
      </c>
    </row>
    <row r="135" customFormat="false" ht="15" hidden="false" customHeight="true" outlineLevel="0" collapsed="false">
      <c r="A135" s="51" t="s">
        <v>56</v>
      </c>
      <c r="B135" s="53" t="s">
        <v>166</v>
      </c>
      <c r="C135" s="53"/>
      <c r="D135" s="88" t="n">
        <v>0.0201</v>
      </c>
      <c r="E135" s="60" t="n">
        <f aca="false">(E129+E134)*D135</f>
        <v>86.5411966947859</v>
      </c>
    </row>
    <row r="136" customFormat="false" ht="15" hidden="false" customHeight="false" outlineLevel="0" collapsed="false">
      <c r="A136" s="89" t="s">
        <v>58</v>
      </c>
      <c r="B136" s="90" t="s">
        <v>167</v>
      </c>
      <c r="C136" s="90"/>
      <c r="D136" s="91" t="n">
        <f aca="false">SUM(D138:D140)</f>
        <v>0.1225</v>
      </c>
      <c r="E136" s="60" t="n">
        <f aca="false">E138+E139+E140</f>
        <v>613.138447742655</v>
      </c>
    </row>
    <row r="137" customFormat="false" ht="15" hidden="false" customHeight="false" outlineLevel="0" collapsed="false">
      <c r="A137" s="89" t="s">
        <v>168</v>
      </c>
      <c r="B137" s="92" t="s">
        <v>169</v>
      </c>
      <c r="C137" s="93"/>
      <c r="D137" s="94" t="n">
        <f aca="false">1-D136</f>
        <v>0.8775</v>
      </c>
      <c r="E137" s="95" t="n">
        <f aca="false">(E129+E134+E135)/D137</f>
        <v>5005.21181830738</v>
      </c>
    </row>
    <row r="138" customFormat="false" ht="15" hidden="false" customHeight="false" outlineLevel="0" collapsed="false">
      <c r="A138" s="96" t="s">
        <v>170</v>
      </c>
      <c r="B138" s="90" t="s">
        <v>22</v>
      </c>
      <c r="C138" s="90"/>
      <c r="D138" s="70" t="n">
        <f aca="false">PROPOSTA!E11</f>
        <v>0.0165</v>
      </c>
      <c r="E138" s="95" t="n">
        <f aca="false">D138*$E$137</f>
        <v>82.5859950020718</v>
      </c>
    </row>
    <row r="139" customFormat="false" ht="15" hidden="false" customHeight="false" outlineLevel="0" collapsed="false">
      <c r="A139" s="96" t="s">
        <v>171</v>
      </c>
      <c r="B139" s="90" t="s">
        <v>23</v>
      </c>
      <c r="C139" s="90"/>
      <c r="D139" s="70" t="n">
        <f aca="false">PROPOSTA!G11</f>
        <v>0.076</v>
      </c>
      <c r="E139" s="95" t="n">
        <f aca="false">D139*$E$137</f>
        <v>380.396098191361</v>
      </c>
    </row>
    <row r="140" customFormat="false" ht="15" hidden="false" customHeight="false" outlineLevel="0" collapsed="false">
      <c r="A140" s="89" t="s">
        <v>172</v>
      </c>
      <c r="B140" s="90" t="s">
        <v>173</v>
      </c>
      <c r="C140" s="90"/>
      <c r="D140" s="88" t="n">
        <v>0.03</v>
      </c>
      <c r="E140" s="95" t="n">
        <f aca="false">D140*$E$137</f>
        <v>150.156354549222</v>
      </c>
    </row>
    <row r="141" customFormat="false" ht="15" hidden="false" customHeight="true" outlineLevel="0" collapsed="false">
      <c r="A141" s="71" t="s">
        <v>174</v>
      </c>
      <c r="B141" s="71"/>
      <c r="C141" s="71"/>
      <c r="D141" s="71"/>
      <c r="E141" s="66" t="n">
        <f aca="false">SUM(E134:E136)</f>
        <v>798.536514086628</v>
      </c>
    </row>
    <row r="142" customFormat="false" ht="13.8" hidden="false" customHeight="false" outlineLevel="0" collapsed="false">
      <c r="A142" s="47"/>
      <c r="B142" s="47"/>
      <c r="C142" s="48"/>
      <c r="D142" s="48"/>
      <c r="E142" s="49"/>
    </row>
    <row r="143" customFormat="false" ht="15" hidden="false" customHeight="true" outlineLevel="0" collapsed="false">
      <c r="A143" s="50" t="s">
        <v>175</v>
      </c>
      <c r="B143" s="50"/>
      <c r="C143" s="50"/>
      <c r="D143" s="50"/>
      <c r="E143" s="50"/>
    </row>
    <row r="144" customFormat="false" ht="13.8" hidden="false" customHeight="false" outlineLevel="0" collapsed="false">
      <c r="A144" s="47"/>
      <c r="B144" s="47"/>
      <c r="C144" s="48"/>
      <c r="D144" s="48"/>
      <c r="E144" s="49"/>
    </row>
    <row r="145" customFormat="false" ht="15" hidden="false" customHeight="true" outlineLevel="0" collapsed="false">
      <c r="A145" s="56" t="s">
        <v>176</v>
      </c>
      <c r="B145" s="56"/>
      <c r="C145" s="56"/>
      <c r="D145" s="56"/>
      <c r="E145" s="56"/>
    </row>
    <row r="146" customFormat="false" ht="15" hidden="false" customHeight="true" outlineLevel="0" collapsed="false">
      <c r="A146" s="74"/>
      <c r="B146" s="75" t="s">
        <v>177</v>
      </c>
      <c r="C146" s="75"/>
      <c r="D146" s="75"/>
      <c r="E146" s="64" t="s">
        <v>80</v>
      </c>
    </row>
    <row r="147" customFormat="false" ht="15" hidden="false" customHeight="true" outlineLevel="0" collapsed="false">
      <c r="A147" s="51" t="s">
        <v>178</v>
      </c>
      <c r="B147" s="53" t="s">
        <v>179</v>
      </c>
      <c r="C147" s="53"/>
      <c r="D147" s="53"/>
      <c r="E147" s="60" t="n">
        <f aca="false">E124</f>
        <v>2135.6</v>
      </c>
    </row>
    <row r="148" customFormat="false" ht="15" hidden="false" customHeight="true" outlineLevel="0" collapsed="false">
      <c r="A148" s="51" t="s">
        <v>180</v>
      </c>
      <c r="B148" s="53" t="s">
        <v>181</v>
      </c>
      <c r="C148" s="53"/>
      <c r="D148" s="53"/>
      <c r="E148" s="60" t="n">
        <f aca="false">E125</f>
        <v>1882.08942326264</v>
      </c>
    </row>
    <row r="149" customFormat="false" ht="15" hidden="false" customHeight="true" outlineLevel="0" collapsed="false">
      <c r="A149" s="51" t="s">
        <v>182</v>
      </c>
      <c r="B149" s="53" t="s">
        <v>183</v>
      </c>
      <c r="C149" s="53"/>
      <c r="D149" s="53"/>
      <c r="E149" s="60" t="n">
        <f aca="false">E126</f>
        <v>96.5895495681159</v>
      </c>
    </row>
    <row r="150" customFormat="false" ht="15" hidden="false" customHeight="true" outlineLevel="0" collapsed="false">
      <c r="A150" s="51" t="s">
        <v>184</v>
      </c>
      <c r="B150" s="53" t="s">
        <v>185</v>
      </c>
      <c r="C150" s="53"/>
      <c r="D150" s="53"/>
      <c r="E150" s="60" t="n">
        <f aca="false">E127</f>
        <v>56.26633139</v>
      </c>
    </row>
    <row r="151" customFormat="false" ht="15" hidden="false" customHeight="true" outlineLevel="0" collapsed="false">
      <c r="A151" s="51" t="s">
        <v>186</v>
      </c>
      <c r="B151" s="53" t="s">
        <v>187</v>
      </c>
      <c r="C151" s="53"/>
      <c r="D151" s="53"/>
      <c r="E151" s="60" t="n">
        <f aca="false">E128</f>
        <v>36.13</v>
      </c>
    </row>
    <row r="152" customFormat="false" ht="15" hidden="false" customHeight="true" outlineLevel="0" collapsed="false">
      <c r="A152" s="51" t="s">
        <v>188</v>
      </c>
      <c r="B152" s="53" t="s">
        <v>189</v>
      </c>
      <c r="C152" s="53"/>
      <c r="D152" s="53"/>
      <c r="E152" s="60" t="n">
        <f aca="false">E141</f>
        <v>798.536514086628</v>
      </c>
    </row>
    <row r="153" customFormat="false" ht="15" hidden="false" customHeight="true" outlineLevel="0" collapsed="false">
      <c r="A153" s="71" t="s">
        <v>190</v>
      </c>
      <c r="B153" s="71"/>
      <c r="C153" s="71"/>
      <c r="D153" s="71"/>
      <c r="E153" s="66" t="n">
        <f aca="false">ROUND(SUM(E147:E152),2)</f>
        <v>5005.21</v>
      </c>
    </row>
    <row r="154" customFormat="false" ht="13.8" hidden="false" customHeight="false" outlineLevel="0" collapsed="false">
      <c r="A154" s="68"/>
      <c r="B154" s="68"/>
      <c r="C154" s="68"/>
      <c r="D154" s="68"/>
      <c r="E154" s="69"/>
    </row>
    <row r="155" customFormat="false" ht="15" hidden="false" customHeight="true" outlineLevel="0" collapsed="false">
      <c r="A155" s="71" t="s">
        <v>191</v>
      </c>
      <c r="B155" s="71"/>
      <c r="C155" s="71"/>
      <c r="D155" s="71"/>
      <c r="E155" s="66" t="n">
        <f aca="false">E153*C18</f>
        <v>180187.56</v>
      </c>
    </row>
    <row r="156" customFormat="false" ht="15" hidden="false" customHeight="true" outlineLevel="0" collapsed="false">
      <c r="A156" s="71" t="s">
        <v>192</v>
      </c>
      <c r="B156" s="71"/>
      <c r="C156" s="71"/>
      <c r="D156" s="71"/>
      <c r="E156" s="66" t="n">
        <f aca="false">E155/36</f>
        <v>5005.21</v>
      </c>
    </row>
  </sheetData>
  <mergeCells count="128">
    <mergeCell ref="A1:E1"/>
    <mergeCell ref="A3:E3"/>
    <mergeCell ref="B5:E5"/>
    <mergeCell ref="B6:E6"/>
    <mergeCell ref="A8:E8"/>
    <mergeCell ref="B10:D10"/>
    <mergeCell ref="B11:D11"/>
    <mergeCell ref="B12:D12"/>
    <mergeCell ref="B13:D13"/>
    <mergeCell ref="A15:E15"/>
    <mergeCell ref="D17:E17"/>
    <mergeCell ref="D18:E18"/>
    <mergeCell ref="C19:D19"/>
    <mergeCell ref="A20:E20"/>
    <mergeCell ref="B21:D21"/>
    <mergeCell ref="B22:D22"/>
    <mergeCell ref="B23:D23"/>
    <mergeCell ref="A25:E25"/>
    <mergeCell ref="A27:E27"/>
    <mergeCell ref="A29:E29"/>
    <mergeCell ref="B30:D30"/>
    <mergeCell ref="B31:D31"/>
    <mergeCell ref="B32:D32"/>
    <mergeCell ref="B33:D33"/>
    <mergeCell ref="B34:D34"/>
    <mergeCell ref="B35:D35"/>
    <mergeCell ref="B36:D36"/>
    <mergeCell ref="B37:D37"/>
    <mergeCell ref="A38:D38"/>
    <mergeCell ref="A39:E39"/>
    <mergeCell ref="A41:E41"/>
    <mergeCell ref="A43:E43"/>
    <mergeCell ref="B44:C44"/>
    <mergeCell ref="B45:C45"/>
    <mergeCell ref="B46:C46"/>
    <mergeCell ref="A47:C47"/>
    <mergeCell ref="A48:E48"/>
    <mergeCell ref="A50:E50"/>
    <mergeCell ref="B51:C51"/>
    <mergeCell ref="A52:A58"/>
    <mergeCell ref="B52:C52"/>
    <mergeCell ref="B53:C53"/>
    <mergeCell ref="B54:C54"/>
    <mergeCell ref="B55:C55"/>
    <mergeCell ref="B56:C56"/>
    <mergeCell ref="B57:C57"/>
    <mergeCell ref="B58:C58"/>
    <mergeCell ref="B59:C59"/>
    <mergeCell ref="A60:C60"/>
    <mergeCell ref="A61:E61"/>
    <mergeCell ref="A63:E63"/>
    <mergeCell ref="B64:D64"/>
    <mergeCell ref="B65:C65"/>
    <mergeCell ref="B66:C66"/>
    <mergeCell ref="B67:D67"/>
    <mergeCell ref="B68:D68"/>
    <mergeCell ref="B69:D69"/>
    <mergeCell ref="A70:D70"/>
    <mergeCell ref="A72:E72"/>
    <mergeCell ref="A74:E74"/>
    <mergeCell ref="B75:D75"/>
    <mergeCell ref="B76:D76"/>
    <mergeCell ref="B77:D77"/>
    <mergeCell ref="B78:D78"/>
    <mergeCell ref="A79:D79"/>
    <mergeCell ref="A81:E81"/>
    <mergeCell ref="A83:E83"/>
    <mergeCell ref="B84:C84"/>
    <mergeCell ref="B85:C85"/>
    <mergeCell ref="B86:C86"/>
    <mergeCell ref="B87:C87"/>
    <mergeCell ref="B88:C88"/>
    <mergeCell ref="B89:C89"/>
    <mergeCell ref="B90:C90"/>
    <mergeCell ref="A91:D91"/>
    <mergeCell ref="A92:E92"/>
    <mergeCell ref="A94:E94"/>
    <mergeCell ref="A96:E96"/>
    <mergeCell ref="B97:C97"/>
    <mergeCell ref="B98:C98"/>
    <mergeCell ref="B99:C99"/>
    <mergeCell ref="B100:C100"/>
    <mergeCell ref="B101:C101"/>
    <mergeCell ref="B102:C102"/>
    <mergeCell ref="A103:D103"/>
    <mergeCell ref="A105:E105"/>
    <mergeCell ref="B106:D106"/>
    <mergeCell ref="B107:D107"/>
    <mergeCell ref="A108:D108"/>
    <mergeCell ref="A110:E110"/>
    <mergeCell ref="A111:E111"/>
    <mergeCell ref="B112:D112"/>
    <mergeCell ref="B113:D113"/>
    <mergeCell ref="B114:D114"/>
    <mergeCell ref="B115:D115"/>
    <mergeCell ref="B116:D116"/>
    <mergeCell ref="B117:D117"/>
    <mergeCell ref="A118:D118"/>
    <mergeCell ref="A119:E119"/>
    <mergeCell ref="A121:E121"/>
    <mergeCell ref="B123:D123"/>
    <mergeCell ref="B124:D124"/>
    <mergeCell ref="B125:D125"/>
    <mergeCell ref="B126:D126"/>
    <mergeCell ref="B127:D127"/>
    <mergeCell ref="B128:D128"/>
    <mergeCell ref="A129:D129"/>
    <mergeCell ref="A131:E131"/>
    <mergeCell ref="A133:E133"/>
    <mergeCell ref="B134:C134"/>
    <mergeCell ref="B135:C135"/>
    <mergeCell ref="B136:C136"/>
    <mergeCell ref="B138:C138"/>
    <mergeCell ref="B139:C139"/>
    <mergeCell ref="B140:C140"/>
    <mergeCell ref="A141:D141"/>
    <mergeCell ref="A143:E143"/>
    <mergeCell ref="A145:E145"/>
    <mergeCell ref="B146:D146"/>
    <mergeCell ref="B147:D147"/>
    <mergeCell ref="B148:D148"/>
    <mergeCell ref="B149:D149"/>
    <mergeCell ref="B150:D150"/>
    <mergeCell ref="B151:D151"/>
    <mergeCell ref="B152:D152"/>
    <mergeCell ref="A153:D153"/>
    <mergeCell ref="A155:D155"/>
    <mergeCell ref="A156:D156"/>
  </mergeCells>
  <printOptions headings="false" gridLines="false" gridLinesSet="true" horizontalCentered="tru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5" man="true" max="65535" min="0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F00FF"/>
    <pageSetUpPr fitToPage="false"/>
  </sheetPr>
  <dimension ref="A1:G16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3.8" zeroHeight="false" outlineLevelRow="0" outlineLevelCol="0"/>
  <cols>
    <col collapsed="false" customWidth="true" hidden="false" outlineLevel="0" max="1" min="1" style="0" width="16.71"/>
    <col collapsed="false" customWidth="true" hidden="false" outlineLevel="0" max="2" min="2" style="0" width="22.3"/>
    <col collapsed="false" customWidth="true" hidden="false" outlineLevel="0" max="3" min="3" style="0" width="28.14"/>
    <col collapsed="false" customWidth="true" hidden="false" outlineLevel="0" max="4" min="4" style="0" width="14.57"/>
    <col collapsed="false" customWidth="true" hidden="false" outlineLevel="0" max="7" min="5" style="0" width="16.43"/>
    <col collapsed="false" customWidth="true" hidden="false" outlineLevel="0" max="1025" min="8" style="0" width="14.43"/>
  </cols>
  <sheetData>
    <row r="1" customFormat="false" ht="15" hidden="false" customHeight="true" outlineLevel="0" collapsed="false">
      <c r="A1" s="46" t="s">
        <v>49</v>
      </c>
      <c r="B1" s="46"/>
      <c r="C1" s="46"/>
      <c r="D1" s="46"/>
      <c r="E1" s="46"/>
      <c r="F1" s="68"/>
      <c r="G1" s="68"/>
    </row>
    <row r="2" customFormat="false" ht="13.8" hidden="false" customHeight="false" outlineLevel="0" collapsed="false">
      <c r="A2" s="47"/>
      <c r="B2" s="47"/>
      <c r="C2" s="48"/>
      <c r="D2" s="48"/>
      <c r="E2" s="49"/>
      <c r="F2" s="68"/>
      <c r="G2" s="68"/>
    </row>
    <row r="3" customFormat="false" ht="15" hidden="false" customHeight="true" outlineLevel="0" collapsed="false">
      <c r="A3" s="50" t="s">
        <v>50</v>
      </c>
      <c r="B3" s="50"/>
      <c r="C3" s="50"/>
      <c r="D3" s="50"/>
      <c r="E3" s="50"/>
      <c r="F3" s="68"/>
      <c r="G3" s="68"/>
    </row>
    <row r="4" customFormat="false" ht="13.8" hidden="false" customHeight="false" outlineLevel="0" collapsed="false">
      <c r="A4" s="47"/>
      <c r="B4" s="47"/>
      <c r="C4" s="48"/>
      <c r="D4" s="48"/>
      <c r="E4" s="49"/>
      <c r="F4" s="68"/>
      <c r="G4" s="68"/>
    </row>
    <row r="5" customFormat="false" ht="15" hidden="false" customHeight="false" outlineLevel="0" collapsed="false">
      <c r="A5" s="51" t="s">
        <v>51</v>
      </c>
      <c r="B5" s="52" t="str">
        <f aca="false">PROPOSTA!C2</f>
        <v>23232.001266/2021-84</v>
      </c>
      <c r="C5" s="52"/>
      <c r="D5" s="52"/>
      <c r="E5" s="52"/>
      <c r="F5" s="68"/>
      <c r="G5" s="68"/>
    </row>
    <row r="6" customFormat="false" ht="15" hidden="false" customHeight="false" outlineLevel="0" collapsed="false">
      <c r="A6" s="51" t="s">
        <v>52</v>
      </c>
      <c r="B6" s="52" t="str">
        <f aca="false">PROPOSTA!E2</f>
        <v>20/2022</v>
      </c>
      <c r="C6" s="52"/>
      <c r="D6" s="52"/>
      <c r="E6" s="52"/>
      <c r="F6" s="68"/>
      <c r="G6" s="68"/>
    </row>
    <row r="7" customFormat="false" ht="13.8" hidden="false" customHeight="false" outlineLevel="0" collapsed="false">
      <c r="A7" s="47"/>
      <c r="B7" s="47"/>
      <c r="C7" s="48"/>
      <c r="D7" s="48"/>
      <c r="E7" s="49"/>
      <c r="F7" s="68"/>
      <c r="G7" s="68"/>
    </row>
    <row r="8" customFormat="false" ht="15" hidden="false" customHeight="true" outlineLevel="0" collapsed="false">
      <c r="A8" s="50" t="s">
        <v>53</v>
      </c>
      <c r="B8" s="50"/>
      <c r="C8" s="50"/>
      <c r="D8" s="50"/>
      <c r="E8" s="50"/>
      <c r="F8" s="68"/>
      <c r="G8" s="68"/>
    </row>
    <row r="9" customFormat="false" ht="13.8" hidden="false" customHeight="false" outlineLevel="0" collapsed="false">
      <c r="A9" s="47"/>
      <c r="B9" s="47"/>
      <c r="C9" s="48"/>
      <c r="D9" s="48"/>
      <c r="E9" s="49"/>
      <c r="F9" s="68"/>
      <c r="G9" s="68"/>
    </row>
    <row r="10" customFormat="false" ht="15" hidden="false" customHeight="true" outlineLevel="0" collapsed="false">
      <c r="A10" s="51" t="s">
        <v>54</v>
      </c>
      <c r="B10" s="53" t="s">
        <v>55</v>
      </c>
      <c r="C10" s="53"/>
      <c r="D10" s="53"/>
      <c r="E10" s="54" t="n">
        <f aca="false">PROPOSTA!G2</f>
        <v>44678</v>
      </c>
      <c r="F10" s="68"/>
      <c r="G10" s="68"/>
    </row>
    <row r="11" customFormat="false" ht="15" hidden="false" customHeight="true" outlineLevel="0" collapsed="false">
      <c r="A11" s="51" t="s">
        <v>56</v>
      </c>
      <c r="B11" s="53" t="s">
        <v>57</v>
      </c>
      <c r="C11" s="53"/>
      <c r="D11" s="53"/>
      <c r="E11" s="55" t="s">
        <v>40</v>
      </c>
      <c r="F11" s="68"/>
      <c r="G11" s="68"/>
    </row>
    <row r="12" customFormat="false" ht="15" hidden="false" customHeight="true" outlineLevel="0" collapsed="false">
      <c r="A12" s="51" t="s">
        <v>58</v>
      </c>
      <c r="B12" s="53" t="s">
        <v>59</v>
      </c>
      <c r="C12" s="53"/>
      <c r="D12" s="53"/>
      <c r="E12" s="55" t="s">
        <v>194</v>
      </c>
      <c r="F12" s="68"/>
      <c r="G12" s="68"/>
    </row>
    <row r="13" customFormat="false" ht="15" hidden="false" customHeight="true" outlineLevel="0" collapsed="false">
      <c r="A13" s="51" t="s">
        <v>61</v>
      </c>
      <c r="B13" s="53" t="s">
        <v>62</v>
      </c>
      <c r="C13" s="53"/>
      <c r="D13" s="53"/>
      <c r="E13" s="51" t="n">
        <v>36</v>
      </c>
      <c r="F13" s="68"/>
      <c r="G13" s="68"/>
    </row>
    <row r="14" customFormat="false" ht="13.8" hidden="false" customHeight="false" outlineLevel="0" collapsed="false">
      <c r="A14" s="47"/>
      <c r="B14" s="47"/>
      <c r="C14" s="48"/>
      <c r="D14" s="48"/>
      <c r="E14" s="49"/>
      <c r="F14" s="68"/>
      <c r="G14" s="68"/>
    </row>
    <row r="15" customFormat="false" ht="15" hidden="false" customHeight="true" outlineLevel="0" collapsed="false">
      <c r="A15" s="50" t="s">
        <v>63</v>
      </c>
      <c r="B15" s="50"/>
      <c r="C15" s="50"/>
      <c r="D15" s="50"/>
      <c r="E15" s="50"/>
      <c r="F15" s="68"/>
      <c r="G15" s="68"/>
    </row>
    <row r="16" customFormat="false" ht="13.8" hidden="false" customHeight="false" outlineLevel="0" collapsed="false">
      <c r="A16" s="47"/>
      <c r="B16" s="47"/>
      <c r="C16" s="48"/>
      <c r="D16" s="48"/>
      <c r="E16" s="49"/>
      <c r="F16" s="68"/>
      <c r="G16" s="68"/>
    </row>
    <row r="17" customFormat="false" ht="42" hidden="false" customHeight="true" outlineLevel="0" collapsed="false">
      <c r="A17" s="56" t="s">
        <v>64</v>
      </c>
      <c r="B17" s="56" t="s">
        <v>65</v>
      </c>
      <c r="C17" s="56" t="s">
        <v>66</v>
      </c>
      <c r="D17" s="57" t="s">
        <v>67</v>
      </c>
      <c r="E17" s="57"/>
      <c r="F17" s="68"/>
      <c r="G17" s="68"/>
    </row>
    <row r="18" customFormat="false" ht="28.5" hidden="false" customHeight="true" outlineLevel="0" collapsed="false">
      <c r="A18" s="51" t="s">
        <v>41</v>
      </c>
      <c r="B18" s="51" t="s">
        <v>38</v>
      </c>
      <c r="C18" s="58" t="n">
        <v>36</v>
      </c>
      <c r="D18" s="51" t="s">
        <v>68</v>
      </c>
      <c r="E18" s="51"/>
      <c r="F18" s="68"/>
      <c r="G18" s="68"/>
    </row>
    <row r="19" customFormat="false" ht="13.8" hidden="false" customHeight="false" outlineLevel="0" collapsed="false">
      <c r="A19" s="47"/>
      <c r="B19" s="47"/>
      <c r="C19" s="59"/>
      <c r="D19" s="59"/>
      <c r="E19" s="49"/>
      <c r="F19" s="68"/>
      <c r="G19" s="68"/>
    </row>
    <row r="20" customFormat="false" ht="15" hidden="false" customHeight="true" outlineLevel="0" collapsed="false">
      <c r="A20" s="56" t="s">
        <v>69</v>
      </c>
      <c r="B20" s="56"/>
      <c r="C20" s="56"/>
      <c r="D20" s="56"/>
      <c r="E20" s="56"/>
      <c r="F20" s="68"/>
      <c r="G20" s="68"/>
    </row>
    <row r="21" customFormat="false" ht="28.5" hidden="false" customHeight="true" outlineLevel="0" collapsed="false">
      <c r="A21" s="51" t="s">
        <v>54</v>
      </c>
      <c r="B21" s="53" t="s">
        <v>70</v>
      </c>
      <c r="C21" s="53"/>
      <c r="D21" s="53"/>
      <c r="E21" s="60" t="s">
        <v>195</v>
      </c>
      <c r="F21" s="68"/>
      <c r="G21" s="68"/>
    </row>
    <row r="22" customFormat="false" ht="15" hidden="false" customHeight="true" outlineLevel="0" collapsed="false">
      <c r="A22" s="51" t="s">
        <v>56</v>
      </c>
      <c r="B22" s="53" t="s">
        <v>72</v>
      </c>
      <c r="C22" s="53"/>
      <c r="D22" s="53"/>
      <c r="E22" s="55" t="s">
        <v>73</v>
      </c>
      <c r="F22" s="68"/>
      <c r="G22" s="68"/>
    </row>
    <row r="23" customFormat="false" ht="15" hidden="false" customHeight="true" outlineLevel="0" collapsed="false">
      <c r="A23" s="51" t="s">
        <v>58</v>
      </c>
      <c r="B23" s="53" t="s">
        <v>74</v>
      </c>
      <c r="C23" s="53"/>
      <c r="D23" s="53"/>
      <c r="E23" s="61" t="n">
        <v>1894.45</v>
      </c>
      <c r="F23" s="68"/>
      <c r="G23" s="68"/>
    </row>
    <row r="24" customFormat="false" ht="13.8" hidden="false" customHeight="false" outlineLevel="0" collapsed="false">
      <c r="A24" s="47"/>
      <c r="B24" s="47"/>
      <c r="C24" s="48"/>
      <c r="D24" s="48"/>
      <c r="E24" s="49"/>
      <c r="F24" s="68"/>
      <c r="G24" s="68"/>
    </row>
    <row r="25" customFormat="false" ht="15" hidden="false" customHeight="true" outlineLevel="0" collapsed="false">
      <c r="A25" s="50" t="s">
        <v>75</v>
      </c>
      <c r="B25" s="50"/>
      <c r="C25" s="50"/>
      <c r="D25" s="50"/>
      <c r="E25" s="50"/>
      <c r="F25" s="68"/>
      <c r="G25" s="68"/>
    </row>
    <row r="26" customFormat="false" ht="13.8" hidden="false" customHeight="false" outlineLevel="0" collapsed="false">
      <c r="A26" s="47"/>
      <c r="B26" s="47"/>
      <c r="C26" s="48"/>
      <c r="D26" s="48"/>
      <c r="E26" s="49"/>
      <c r="F26" s="68"/>
      <c r="G26" s="68"/>
    </row>
    <row r="27" customFormat="false" ht="15" hidden="false" customHeight="true" outlineLevel="0" collapsed="false">
      <c r="A27" s="62" t="s">
        <v>76</v>
      </c>
      <c r="B27" s="62"/>
      <c r="C27" s="62"/>
      <c r="D27" s="62"/>
      <c r="E27" s="62"/>
      <c r="F27" s="68"/>
      <c r="G27" s="68"/>
    </row>
    <row r="28" customFormat="false" ht="13.8" hidden="false" customHeight="false" outlineLevel="0" collapsed="false">
      <c r="A28" s="47"/>
      <c r="B28" s="47"/>
      <c r="C28" s="48"/>
      <c r="D28" s="48"/>
      <c r="E28" s="49"/>
      <c r="F28" s="68"/>
      <c r="G28" s="68"/>
    </row>
    <row r="29" customFormat="false" ht="28.5" hidden="false" customHeight="true" outlineLevel="0" collapsed="false">
      <c r="A29" s="97" t="s">
        <v>77</v>
      </c>
      <c r="B29" s="97"/>
      <c r="C29" s="97"/>
      <c r="D29" s="97"/>
      <c r="E29" s="56" t="s">
        <v>196</v>
      </c>
      <c r="F29" s="56" t="s">
        <v>197</v>
      </c>
      <c r="G29" s="56" t="s">
        <v>198</v>
      </c>
    </row>
    <row r="30" customFormat="false" ht="15" hidden="false" customHeight="true" outlineLevel="0" collapsed="false">
      <c r="A30" s="56" t="s">
        <v>78</v>
      </c>
      <c r="B30" s="56" t="s">
        <v>79</v>
      </c>
      <c r="C30" s="56"/>
      <c r="D30" s="56"/>
      <c r="E30" s="63" t="s">
        <v>80</v>
      </c>
      <c r="F30" s="63" t="str">
        <f aca="false">E30</f>
        <v>Valor (R$)</v>
      </c>
      <c r="G30" s="63" t="str">
        <f aca="false">F30</f>
        <v>Valor (R$)</v>
      </c>
    </row>
    <row r="31" customFormat="false" ht="15" hidden="false" customHeight="true" outlineLevel="0" collapsed="false">
      <c r="A31" s="51" t="s">
        <v>54</v>
      </c>
      <c r="B31" s="53" t="s">
        <v>81</v>
      </c>
      <c r="C31" s="53"/>
      <c r="D31" s="53"/>
      <c r="E31" s="61" t="n">
        <f aca="false">E23</f>
        <v>1894.45</v>
      </c>
      <c r="F31" s="60" t="s">
        <v>199</v>
      </c>
      <c r="G31" s="60" t="s">
        <v>199</v>
      </c>
    </row>
    <row r="32" customFormat="false" ht="15" hidden="false" customHeight="true" outlineLevel="0" collapsed="false">
      <c r="A32" s="51" t="s">
        <v>56</v>
      </c>
      <c r="B32" s="53" t="s">
        <v>82</v>
      </c>
      <c r="C32" s="53"/>
      <c r="D32" s="53"/>
      <c r="E32" s="60"/>
      <c r="F32" s="60"/>
      <c r="G32" s="60" t="s">
        <v>199</v>
      </c>
    </row>
    <row r="33" customFormat="false" ht="15" hidden="false" customHeight="true" outlineLevel="0" collapsed="false">
      <c r="A33" s="51" t="s">
        <v>58</v>
      </c>
      <c r="B33" s="53" t="s">
        <v>83</v>
      </c>
      <c r="C33" s="53"/>
      <c r="D33" s="53"/>
      <c r="E33" s="60"/>
      <c r="F33" s="60"/>
      <c r="G33" s="60" t="s">
        <v>199</v>
      </c>
    </row>
    <row r="34" customFormat="false" ht="15" hidden="false" customHeight="true" outlineLevel="0" collapsed="false">
      <c r="A34" s="51" t="s">
        <v>61</v>
      </c>
      <c r="B34" s="53" t="s">
        <v>84</v>
      </c>
      <c r="C34" s="53"/>
      <c r="D34" s="51" t="n">
        <v>20</v>
      </c>
      <c r="E34" s="64"/>
      <c r="F34" s="64" t="n">
        <f aca="false">($E$31)/220*0.2*D34</f>
        <v>34.44454545</v>
      </c>
      <c r="G34" s="60" t="s">
        <v>199</v>
      </c>
    </row>
    <row r="35" customFormat="false" ht="15" hidden="false" customHeight="true" outlineLevel="0" collapsed="false">
      <c r="A35" s="51" t="s">
        <v>85</v>
      </c>
      <c r="B35" s="53" t="s">
        <v>86</v>
      </c>
      <c r="C35" s="53"/>
      <c r="D35" s="53"/>
      <c r="E35" s="64"/>
      <c r="F35" s="64"/>
      <c r="G35" s="60" t="s">
        <v>199</v>
      </c>
    </row>
    <row r="36" customFormat="false" ht="15" hidden="false" customHeight="false" outlineLevel="0" collapsed="false">
      <c r="A36" s="51" t="s">
        <v>87</v>
      </c>
      <c r="B36" s="98" t="s">
        <v>200</v>
      </c>
      <c r="C36" s="98"/>
      <c r="D36" s="51" t="n">
        <v>30</v>
      </c>
      <c r="E36" s="64" t="s">
        <v>199</v>
      </c>
      <c r="F36" s="64" t="n">
        <f aca="false">D36*((E31/220)*1.6)</f>
        <v>413.3345455</v>
      </c>
      <c r="G36" s="60" t="s">
        <v>199</v>
      </c>
    </row>
    <row r="37" customFormat="false" ht="15" hidden="false" customHeight="false" outlineLevel="0" collapsed="false">
      <c r="A37" s="51" t="s">
        <v>89</v>
      </c>
      <c r="B37" s="99" t="s">
        <v>201</v>
      </c>
      <c r="C37" s="99"/>
      <c r="D37" s="100" t="n">
        <v>20</v>
      </c>
      <c r="E37" s="64" t="s">
        <v>199</v>
      </c>
      <c r="F37" s="64" t="n">
        <f aca="false">D37*((E31/220)*2)</f>
        <v>344.4454545</v>
      </c>
      <c r="G37" s="60" t="s">
        <v>199</v>
      </c>
    </row>
    <row r="38" customFormat="false" ht="15" hidden="false" customHeight="true" outlineLevel="0" collapsed="false">
      <c r="A38" s="65" t="s">
        <v>91</v>
      </c>
      <c r="B38" s="65"/>
      <c r="C38" s="65"/>
      <c r="D38" s="65"/>
      <c r="E38" s="66" t="n">
        <f aca="false">ROUND(SUM(E31:E37),2)</f>
        <v>1894.45</v>
      </c>
      <c r="F38" s="66" t="n">
        <f aca="false">ROUND(SUM(F31:F37),2)</f>
        <v>792.22</v>
      </c>
      <c r="G38" s="66" t="n">
        <f aca="false">ROUND(SUM(G31:G37),2)</f>
        <v>0</v>
      </c>
    </row>
    <row r="39" customFormat="false" ht="28.5" hidden="false" customHeight="true" outlineLevel="0" collapsed="false">
      <c r="A39" s="67" t="s">
        <v>92</v>
      </c>
      <c r="B39" s="67"/>
      <c r="C39" s="67"/>
      <c r="D39" s="67"/>
      <c r="E39" s="67"/>
      <c r="F39" s="67"/>
      <c r="G39" s="67"/>
    </row>
    <row r="40" customFormat="false" ht="13.8" hidden="false" customHeight="false" outlineLevel="0" collapsed="false">
      <c r="A40" s="47"/>
      <c r="B40" s="47"/>
      <c r="C40" s="48"/>
      <c r="D40" s="48"/>
      <c r="E40" s="49"/>
      <c r="F40" s="49"/>
      <c r="G40" s="49"/>
    </row>
    <row r="41" customFormat="false" ht="15" hidden="false" customHeight="true" outlineLevel="0" collapsed="false">
      <c r="A41" s="62" t="s">
        <v>93</v>
      </c>
      <c r="B41" s="62"/>
      <c r="C41" s="62"/>
      <c r="D41" s="62"/>
      <c r="E41" s="62"/>
      <c r="F41" s="78"/>
      <c r="G41" s="78"/>
    </row>
    <row r="42" customFormat="false" ht="13.8" hidden="false" customHeight="false" outlineLevel="0" collapsed="false">
      <c r="A42" s="68"/>
      <c r="B42" s="68"/>
      <c r="C42" s="68"/>
      <c r="D42" s="68"/>
      <c r="E42" s="69"/>
      <c r="F42" s="69"/>
      <c r="G42" s="69"/>
    </row>
    <row r="43" customFormat="false" ht="28.5" hidden="false" customHeight="true" outlineLevel="0" collapsed="false">
      <c r="A43" s="97" t="s">
        <v>94</v>
      </c>
      <c r="B43" s="97"/>
      <c r="C43" s="97"/>
      <c r="D43" s="97"/>
      <c r="E43" s="56" t="s">
        <v>196</v>
      </c>
      <c r="F43" s="56" t="s">
        <v>197</v>
      </c>
      <c r="G43" s="56" t="s">
        <v>198</v>
      </c>
    </row>
    <row r="44" customFormat="false" ht="15" hidden="false" customHeight="true" outlineLevel="0" collapsed="false">
      <c r="A44" s="56" t="s">
        <v>95</v>
      </c>
      <c r="B44" s="56" t="s">
        <v>79</v>
      </c>
      <c r="C44" s="56"/>
      <c r="D44" s="57" t="s">
        <v>96</v>
      </c>
      <c r="E44" s="63" t="s">
        <v>80</v>
      </c>
      <c r="F44" s="63" t="str">
        <f aca="false">E44</f>
        <v>Valor (R$)</v>
      </c>
      <c r="G44" s="63" t="str">
        <f aca="false">F44</f>
        <v>Valor (R$)</v>
      </c>
    </row>
    <row r="45" customFormat="false" ht="15" hidden="false" customHeight="true" outlineLevel="0" collapsed="false">
      <c r="A45" s="51" t="s">
        <v>54</v>
      </c>
      <c r="B45" s="53" t="s">
        <v>97</v>
      </c>
      <c r="C45" s="53"/>
      <c r="D45" s="70" t="n">
        <f aca="false">1/12</f>
        <v>0.08333333333</v>
      </c>
      <c r="E45" s="60" t="n">
        <f aca="false">D45*E38</f>
        <v>157.8708333</v>
      </c>
      <c r="F45" s="60" t="n">
        <f aca="false">D45*F38</f>
        <v>66.01833333</v>
      </c>
      <c r="G45" s="60" t="n">
        <f aca="false">D45*G38</f>
        <v>0</v>
      </c>
    </row>
    <row r="46" customFormat="false" ht="15" hidden="false" customHeight="true" outlineLevel="0" collapsed="false">
      <c r="A46" s="51" t="s">
        <v>56</v>
      </c>
      <c r="B46" s="53" t="s">
        <v>98</v>
      </c>
      <c r="C46" s="53"/>
      <c r="D46" s="70" t="n">
        <v>0.121</v>
      </c>
      <c r="E46" s="60" t="n">
        <f aca="false">D46*E38</f>
        <v>229.22845</v>
      </c>
      <c r="F46" s="60" t="n">
        <f aca="false">D46*F38</f>
        <v>95.85862</v>
      </c>
      <c r="G46" s="60" t="n">
        <f aca="false">D46*G38</f>
        <v>0</v>
      </c>
    </row>
    <row r="47" customFormat="false" ht="15" hidden="false" customHeight="true" outlineLevel="0" collapsed="false">
      <c r="A47" s="71" t="s">
        <v>99</v>
      </c>
      <c r="B47" s="71"/>
      <c r="C47" s="71"/>
      <c r="D47" s="72" t="n">
        <f aca="false">SUM(D45:D46)</f>
        <v>0.20433333333</v>
      </c>
      <c r="E47" s="66" t="n">
        <f aca="false">SUM(E45:E46)</f>
        <v>387.0992833</v>
      </c>
      <c r="F47" s="66" t="n">
        <f aca="false">SUM(F45:F46)</f>
        <v>161.87695333</v>
      </c>
      <c r="G47" s="66" t="n">
        <f aca="false">SUM(G45:G46)</f>
        <v>0</v>
      </c>
    </row>
    <row r="48" customFormat="false" ht="15" hidden="false" customHeight="true" outlineLevel="0" collapsed="false">
      <c r="A48" s="67" t="s">
        <v>100</v>
      </c>
      <c r="B48" s="67"/>
      <c r="C48" s="67"/>
      <c r="D48" s="67"/>
      <c r="E48" s="67"/>
      <c r="F48" s="67"/>
      <c r="G48" s="67"/>
    </row>
    <row r="49" customFormat="false" ht="13.8" hidden="false" customHeight="false" outlineLevel="0" collapsed="false">
      <c r="A49" s="68"/>
      <c r="B49" s="68"/>
      <c r="C49" s="68"/>
      <c r="D49" s="68"/>
      <c r="E49" s="69"/>
      <c r="F49" s="69"/>
      <c r="G49" s="69"/>
    </row>
    <row r="50" customFormat="false" ht="15" hidden="false" customHeight="true" outlineLevel="0" collapsed="false">
      <c r="A50" s="97" t="s">
        <v>101</v>
      </c>
      <c r="B50" s="97"/>
      <c r="C50" s="97"/>
      <c r="D50" s="97"/>
      <c r="E50" s="56" t="s">
        <v>196</v>
      </c>
      <c r="F50" s="56" t="s">
        <v>202</v>
      </c>
      <c r="G50" s="56" t="s">
        <v>198</v>
      </c>
    </row>
    <row r="51" customFormat="false" ht="15" hidden="false" customHeight="true" outlineLevel="0" collapsed="false">
      <c r="A51" s="56" t="s">
        <v>102</v>
      </c>
      <c r="B51" s="56" t="s">
        <v>79</v>
      </c>
      <c r="C51" s="56"/>
      <c r="D51" s="57" t="s">
        <v>96</v>
      </c>
      <c r="E51" s="63" t="s">
        <v>80</v>
      </c>
      <c r="F51" s="63" t="s">
        <v>80</v>
      </c>
      <c r="G51" s="63" t="s">
        <v>80</v>
      </c>
    </row>
    <row r="52" customFormat="false" ht="15" hidden="false" customHeight="true" outlineLevel="0" collapsed="false">
      <c r="A52" s="51" t="s">
        <v>103</v>
      </c>
      <c r="B52" s="53" t="s">
        <v>104</v>
      </c>
      <c r="C52" s="53"/>
      <c r="D52" s="70" t="n">
        <v>0.2</v>
      </c>
      <c r="E52" s="60" t="n">
        <f aca="false">(D52)*($E$38+$E$47)</f>
        <v>456.30985666</v>
      </c>
      <c r="F52" s="60" t="n">
        <f aca="false">D52*($F$38+$F$47)</f>
        <v>190.819390666</v>
      </c>
      <c r="G52" s="60" t="n">
        <f aca="false">D52*($G$38+$G$47)</f>
        <v>0</v>
      </c>
    </row>
    <row r="53" customFormat="false" ht="15" hidden="false" customHeight="true" outlineLevel="0" collapsed="false">
      <c r="A53" s="51"/>
      <c r="B53" s="53" t="s">
        <v>105</v>
      </c>
      <c r="C53" s="53"/>
      <c r="D53" s="70" t="n">
        <v>0.025</v>
      </c>
      <c r="E53" s="60" t="n">
        <f aca="false">(D53)*($E$38+$E$47)</f>
        <v>57.0387320825</v>
      </c>
      <c r="F53" s="60" t="n">
        <f aca="false">D53*($F$38+$F$47)</f>
        <v>23.85242383325</v>
      </c>
      <c r="G53" s="60" t="n">
        <f aca="false">D53*($G$38+$G$47)</f>
        <v>0</v>
      </c>
    </row>
    <row r="54" customFormat="false" ht="15" hidden="false" customHeight="true" outlineLevel="0" collapsed="false">
      <c r="A54" s="51"/>
      <c r="B54" s="53" t="s">
        <v>24</v>
      </c>
      <c r="C54" s="53"/>
      <c r="D54" s="70" t="n">
        <f aca="false">PROPOSTA!C12</f>
        <v>0.0212</v>
      </c>
      <c r="E54" s="60" t="n">
        <f aca="false">(D54)*($E$38+$E$47)</f>
        <v>48.36884480596</v>
      </c>
      <c r="F54" s="60" t="n">
        <f aca="false">D54*($F$38+$F$47)</f>
        <v>20.226855410596</v>
      </c>
      <c r="G54" s="60" t="n">
        <f aca="false">D54*($G$38+$G$47)</f>
        <v>0</v>
      </c>
    </row>
    <row r="55" customFormat="false" ht="15" hidden="false" customHeight="true" outlineLevel="0" collapsed="false">
      <c r="A55" s="51"/>
      <c r="B55" s="53" t="s">
        <v>106</v>
      </c>
      <c r="C55" s="53"/>
      <c r="D55" s="70" t="n">
        <v>0.015</v>
      </c>
      <c r="E55" s="60" t="n">
        <f aca="false">(D55)*($E$38+$E$47)</f>
        <v>34.2232392495</v>
      </c>
      <c r="F55" s="60" t="n">
        <f aca="false">D55*($F$38+$F$47)</f>
        <v>14.31145429995</v>
      </c>
      <c r="G55" s="60" t="n">
        <f aca="false">D55*($G$38+$G$47)</f>
        <v>0</v>
      </c>
    </row>
    <row r="56" customFormat="false" ht="15" hidden="false" customHeight="true" outlineLevel="0" collapsed="false">
      <c r="A56" s="51"/>
      <c r="B56" s="53" t="s">
        <v>107</v>
      </c>
      <c r="C56" s="53"/>
      <c r="D56" s="70" t="n">
        <v>0.01</v>
      </c>
      <c r="E56" s="60" t="n">
        <f aca="false">(D56)*($E$38+$E$47)</f>
        <v>22.815492833</v>
      </c>
      <c r="F56" s="60" t="n">
        <f aca="false">D56*($F$38+$F$47)</f>
        <v>9.5409695333</v>
      </c>
      <c r="G56" s="60" t="n">
        <f aca="false">D56*($G$38+$G$47)</f>
        <v>0</v>
      </c>
    </row>
    <row r="57" customFormat="false" ht="15" hidden="false" customHeight="true" outlineLevel="0" collapsed="false">
      <c r="A57" s="51"/>
      <c r="B57" s="53" t="s">
        <v>108</v>
      </c>
      <c r="C57" s="53"/>
      <c r="D57" s="70" t="n">
        <v>0.006</v>
      </c>
      <c r="E57" s="60" t="n">
        <f aca="false">(D57)*($E$38+$E$47)</f>
        <v>13.6892956998</v>
      </c>
      <c r="F57" s="60" t="n">
        <f aca="false">D57*($F$38+$F$47)</f>
        <v>5.72458171998</v>
      </c>
      <c r="G57" s="60" t="n">
        <f aca="false">D57*($G$38+$G$47)</f>
        <v>0</v>
      </c>
    </row>
    <row r="58" customFormat="false" ht="15" hidden="false" customHeight="true" outlineLevel="0" collapsed="false">
      <c r="A58" s="51"/>
      <c r="B58" s="53" t="s">
        <v>109</v>
      </c>
      <c r="C58" s="53"/>
      <c r="D58" s="70" t="n">
        <v>0.002</v>
      </c>
      <c r="E58" s="60" t="n">
        <f aca="false">(D58)*($E$38+$E$47)</f>
        <v>4.5630985666</v>
      </c>
      <c r="F58" s="60" t="n">
        <f aca="false">D58*($F$38+$F$47)</f>
        <v>1.90819390666</v>
      </c>
      <c r="G58" s="60" t="n">
        <f aca="false">D58*($G$38+$G$47)</f>
        <v>0</v>
      </c>
    </row>
    <row r="59" customFormat="false" ht="15" hidden="false" customHeight="true" outlineLevel="0" collapsed="false">
      <c r="A59" s="51" t="s">
        <v>110</v>
      </c>
      <c r="B59" s="53" t="s">
        <v>110</v>
      </c>
      <c r="C59" s="53"/>
      <c r="D59" s="70" t="n">
        <v>0.08</v>
      </c>
      <c r="E59" s="60" t="n">
        <f aca="false">D59*(E38+E47)</f>
        <v>182.5239427</v>
      </c>
      <c r="F59" s="60" t="n">
        <f aca="false">D59*($F$38+$F$47)</f>
        <v>76.3277562664</v>
      </c>
      <c r="G59" s="60" t="n">
        <f aca="false">D59*($G$38+$G$47)</f>
        <v>0</v>
      </c>
    </row>
    <row r="60" customFormat="false" ht="15" hidden="false" customHeight="true" outlineLevel="0" collapsed="false">
      <c r="A60" s="71" t="s">
        <v>111</v>
      </c>
      <c r="B60" s="71"/>
      <c r="C60" s="71"/>
      <c r="D60" s="72" t="n">
        <f aca="false">SUM(D52:D59)</f>
        <v>0.3592</v>
      </c>
      <c r="E60" s="66" t="n">
        <f aca="false">SUM(E52:E59)</f>
        <v>819.53250259736</v>
      </c>
      <c r="F60" s="66" t="n">
        <f aca="false">SUM(F52:F59)</f>
        <v>342.711625636136</v>
      </c>
      <c r="G60" s="66" t="n">
        <f aca="false">SUM(G52:G59)</f>
        <v>0</v>
      </c>
    </row>
    <row r="61" customFormat="false" ht="15" hidden="false" customHeight="true" outlineLevel="0" collapsed="false">
      <c r="A61" s="67" t="s">
        <v>112</v>
      </c>
      <c r="B61" s="67"/>
      <c r="C61" s="67"/>
      <c r="D61" s="67"/>
      <c r="E61" s="67"/>
      <c r="F61" s="67"/>
      <c r="G61" s="67"/>
    </row>
    <row r="62" customFormat="false" ht="13.8" hidden="false" customHeight="false" outlineLevel="0" collapsed="false">
      <c r="A62" s="68"/>
      <c r="B62" s="68"/>
      <c r="C62" s="68"/>
      <c r="D62" s="68"/>
      <c r="E62" s="69"/>
      <c r="F62" s="69"/>
      <c r="G62" s="69"/>
    </row>
    <row r="63" customFormat="false" ht="28.5" hidden="false" customHeight="true" outlineLevel="0" collapsed="false">
      <c r="A63" s="97" t="s">
        <v>113</v>
      </c>
      <c r="B63" s="97"/>
      <c r="C63" s="97"/>
      <c r="D63" s="97"/>
      <c r="E63" s="56" t="s">
        <v>196</v>
      </c>
      <c r="F63" s="56" t="s">
        <v>197</v>
      </c>
      <c r="G63" s="56" t="s">
        <v>198</v>
      </c>
    </row>
    <row r="64" customFormat="false" ht="15" hidden="false" customHeight="true" outlineLevel="0" collapsed="false">
      <c r="A64" s="56" t="s">
        <v>114</v>
      </c>
      <c r="B64" s="56" t="s">
        <v>79</v>
      </c>
      <c r="C64" s="56"/>
      <c r="D64" s="56"/>
      <c r="E64" s="63" t="s">
        <v>80</v>
      </c>
      <c r="F64" s="63" t="s">
        <v>80</v>
      </c>
      <c r="G64" s="63" t="s">
        <v>80</v>
      </c>
    </row>
    <row r="65" customFormat="false" ht="28.5" hidden="false" customHeight="true" outlineLevel="0" collapsed="false">
      <c r="A65" s="51" t="s">
        <v>54</v>
      </c>
      <c r="B65" s="53" t="s">
        <v>115</v>
      </c>
      <c r="C65" s="53"/>
      <c r="D65" s="76" t="n">
        <f aca="false">2*21*4.6</f>
        <v>193.2</v>
      </c>
      <c r="E65" s="60" t="n">
        <f aca="false">IF(ROUND((D65)-(E31*0.06),2)&lt;0,0,ROUND((D65)-(E31*0.06),2))</f>
        <v>79.53</v>
      </c>
      <c r="F65" s="60" t="s">
        <v>199</v>
      </c>
      <c r="G65" s="60" t="s">
        <v>199</v>
      </c>
    </row>
    <row r="66" customFormat="false" ht="28.5" hidden="false" customHeight="true" outlineLevel="0" collapsed="false">
      <c r="A66" s="51" t="s">
        <v>56</v>
      </c>
      <c r="B66" s="53" t="s">
        <v>116</v>
      </c>
      <c r="C66" s="53"/>
      <c r="D66" s="76" t="n">
        <v>22.57</v>
      </c>
      <c r="E66" s="60" t="n">
        <f aca="false">21*D66*0.8</f>
        <v>379.176</v>
      </c>
      <c r="F66" s="60" t="s">
        <v>199</v>
      </c>
      <c r="G66" s="60" t="s">
        <v>199</v>
      </c>
    </row>
    <row r="67" customFormat="false" ht="15" hidden="false" customHeight="true" outlineLevel="0" collapsed="false">
      <c r="A67" s="51" t="s">
        <v>58</v>
      </c>
      <c r="B67" s="53" t="s">
        <v>117</v>
      </c>
      <c r="C67" s="53"/>
      <c r="D67" s="53"/>
      <c r="E67" s="60"/>
      <c r="F67" s="60" t="s">
        <v>199</v>
      </c>
      <c r="G67" s="60" t="s">
        <v>199</v>
      </c>
    </row>
    <row r="68" customFormat="false" ht="15" hidden="false" customHeight="true" outlineLevel="0" collapsed="false">
      <c r="A68" s="51" t="s">
        <v>61</v>
      </c>
      <c r="B68" s="53" t="s">
        <v>118</v>
      </c>
      <c r="C68" s="53"/>
      <c r="D68" s="53"/>
      <c r="E68" s="55" t="n">
        <v>3.53</v>
      </c>
      <c r="F68" s="60" t="s">
        <v>199</v>
      </c>
      <c r="G68" s="60" t="s">
        <v>199</v>
      </c>
    </row>
    <row r="69" customFormat="false" ht="15" hidden="false" customHeight="true" outlineLevel="0" collapsed="false">
      <c r="A69" s="51" t="s">
        <v>85</v>
      </c>
      <c r="B69" s="53" t="s">
        <v>90</v>
      </c>
      <c r="C69" s="53"/>
      <c r="D69" s="53"/>
      <c r="E69" s="60"/>
      <c r="F69" s="60" t="s">
        <v>199</v>
      </c>
      <c r="G69" s="60" t="s">
        <v>199</v>
      </c>
    </row>
    <row r="70" customFormat="false" ht="15" hidden="false" customHeight="true" outlineLevel="0" collapsed="false">
      <c r="A70" s="65" t="s">
        <v>119</v>
      </c>
      <c r="B70" s="65"/>
      <c r="C70" s="65"/>
      <c r="D70" s="65"/>
      <c r="E70" s="66" t="n">
        <f aca="false">SUM(E65:E69)</f>
        <v>462.236</v>
      </c>
      <c r="F70" s="66" t="n">
        <f aca="false">SUM(F65:F69)</f>
        <v>0</v>
      </c>
      <c r="G70" s="66" t="n">
        <f aca="false">SUM(G65:G69)</f>
        <v>0</v>
      </c>
    </row>
    <row r="71" customFormat="false" ht="13.8" hidden="false" customHeight="false" outlineLevel="0" collapsed="false">
      <c r="A71" s="47"/>
      <c r="B71" s="48"/>
      <c r="C71" s="77"/>
      <c r="D71" s="48"/>
      <c r="E71" s="49"/>
      <c r="F71" s="49"/>
      <c r="G71" s="49"/>
    </row>
    <row r="72" customFormat="false" ht="15" hidden="false" customHeight="true" outlineLevel="0" collapsed="false">
      <c r="A72" s="46" t="s">
        <v>120</v>
      </c>
      <c r="B72" s="46"/>
      <c r="C72" s="46"/>
      <c r="D72" s="46"/>
      <c r="E72" s="46"/>
      <c r="F72" s="68"/>
      <c r="G72" s="68"/>
    </row>
    <row r="73" customFormat="false" ht="13.8" hidden="false" customHeight="false" outlineLevel="0" collapsed="false">
      <c r="A73" s="47"/>
      <c r="B73" s="48"/>
      <c r="C73" s="77"/>
      <c r="D73" s="48"/>
      <c r="E73" s="49"/>
      <c r="F73" s="49"/>
      <c r="G73" s="49"/>
    </row>
    <row r="74" customFormat="false" ht="28.5" hidden="false" customHeight="true" outlineLevel="0" collapsed="false">
      <c r="A74" s="97" t="s">
        <v>121</v>
      </c>
      <c r="B74" s="97"/>
      <c r="C74" s="97"/>
      <c r="D74" s="97"/>
      <c r="E74" s="56" t="s">
        <v>196</v>
      </c>
      <c r="F74" s="56" t="s">
        <v>197</v>
      </c>
      <c r="G74" s="56" t="s">
        <v>198</v>
      </c>
    </row>
    <row r="75" customFormat="false" ht="15" hidden="false" customHeight="true" outlineLevel="0" collapsed="false">
      <c r="A75" s="56" t="n">
        <v>2</v>
      </c>
      <c r="B75" s="56" t="s">
        <v>79</v>
      </c>
      <c r="C75" s="56"/>
      <c r="D75" s="56"/>
      <c r="E75" s="63" t="s">
        <v>80</v>
      </c>
      <c r="F75" s="63" t="s">
        <v>80</v>
      </c>
      <c r="G75" s="63" t="s">
        <v>80</v>
      </c>
    </row>
    <row r="76" customFormat="false" ht="15" hidden="false" customHeight="true" outlineLevel="0" collapsed="false">
      <c r="A76" s="51" t="s">
        <v>95</v>
      </c>
      <c r="B76" s="53" t="s">
        <v>122</v>
      </c>
      <c r="C76" s="53"/>
      <c r="D76" s="53"/>
      <c r="E76" s="60" t="n">
        <f aca="false">E47</f>
        <v>387.0992833</v>
      </c>
      <c r="F76" s="60" t="n">
        <f aca="false">F47</f>
        <v>161.87695333</v>
      </c>
      <c r="G76" s="60" t="n">
        <f aca="false">G47</f>
        <v>0</v>
      </c>
    </row>
    <row r="77" customFormat="false" ht="15" hidden="false" customHeight="true" outlineLevel="0" collapsed="false">
      <c r="A77" s="51" t="s">
        <v>102</v>
      </c>
      <c r="B77" s="53" t="s">
        <v>123</v>
      </c>
      <c r="C77" s="53"/>
      <c r="D77" s="53"/>
      <c r="E77" s="60" t="n">
        <f aca="false">E60</f>
        <v>819.53250259736</v>
      </c>
      <c r="F77" s="60" t="n">
        <f aca="false">F60</f>
        <v>342.711625636136</v>
      </c>
      <c r="G77" s="60" t="n">
        <f aca="false">G60</f>
        <v>0</v>
      </c>
    </row>
    <row r="78" customFormat="false" ht="15" hidden="false" customHeight="true" outlineLevel="0" collapsed="false">
      <c r="A78" s="51" t="s">
        <v>114</v>
      </c>
      <c r="B78" s="53" t="s">
        <v>124</v>
      </c>
      <c r="C78" s="53"/>
      <c r="D78" s="53"/>
      <c r="E78" s="60" t="n">
        <f aca="false">E70</f>
        <v>462.236</v>
      </c>
      <c r="F78" s="60" t="n">
        <f aca="false">F70</f>
        <v>0</v>
      </c>
      <c r="G78" s="60" t="n">
        <f aca="false">G70</f>
        <v>0</v>
      </c>
    </row>
    <row r="79" customFormat="false" ht="15" hidden="false" customHeight="true" outlineLevel="0" collapsed="false">
      <c r="A79" s="65" t="s">
        <v>125</v>
      </c>
      <c r="B79" s="65"/>
      <c r="C79" s="65"/>
      <c r="D79" s="65"/>
      <c r="E79" s="66" t="n">
        <f aca="false">SUM(E76:E78)</f>
        <v>1668.86778589736</v>
      </c>
      <c r="F79" s="66" t="n">
        <f aca="false">SUM(F76:F78)</f>
        <v>504.588578966136</v>
      </c>
      <c r="G79" s="66" t="n">
        <f aca="false">SUM(G76:G78)</f>
        <v>0</v>
      </c>
    </row>
    <row r="80" customFormat="false" ht="13.8" hidden="false" customHeight="false" outlineLevel="0" collapsed="false">
      <c r="A80" s="47"/>
      <c r="B80" s="48"/>
      <c r="C80" s="77"/>
      <c r="D80" s="48"/>
      <c r="E80" s="49"/>
      <c r="F80" s="49"/>
      <c r="G80" s="49"/>
    </row>
    <row r="81" customFormat="false" ht="15" hidden="false" customHeight="true" outlineLevel="0" collapsed="false">
      <c r="A81" s="62" t="s">
        <v>126</v>
      </c>
      <c r="B81" s="62"/>
      <c r="C81" s="62"/>
      <c r="D81" s="62"/>
      <c r="E81" s="62"/>
      <c r="F81" s="78"/>
      <c r="G81" s="78"/>
    </row>
    <row r="82" customFormat="false" ht="13.8" hidden="false" customHeight="false" outlineLevel="0" collapsed="false">
      <c r="A82" s="78"/>
      <c r="B82" s="48"/>
      <c r="C82" s="77"/>
      <c r="D82" s="48"/>
      <c r="E82" s="49"/>
      <c r="F82" s="49"/>
      <c r="G82" s="49"/>
    </row>
    <row r="83" customFormat="false" ht="28.5" hidden="false" customHeight="true" outlineLevel="0" collapsed="false">
      <c r="A83" s="97" t="s">
        <v>127</v>
      </c>
      <c r="B83" s="97"/>
      <c r="C83" s="97"/>
      <c r="D83" s="97"/>
      <c r="E83" s="56" t="s">
        <v>196</v>
      </c>
      <c r="F83" s="56" t="s">
        <v>197</v>
      </c>
      <c r="G83" s="56" t="s">
        <v>198</v>
      </c>
    </row>
    <row r="84" customFormat="false" ht="15" hidden="false" customHeight="true" outlineLevel="0" collapsed="false">
      <c r="A84" s="56" t="n">
        <v>3</v>
      </c>
      <c r="B84" s="56" t="s">
        <v>79</v>
      </c>
      <c r="C84" s="56"/>
      <c r="D84" s="56" t="s">
        <v>128</v>
      </c>
      <c r="E84" s="63" t="s">
        <v>80</v>
      </c>
      <c r="F84" s="63" t="s">
        <v>80</v>
      </c>
      <c r="G84" s="63" t="s">
        <v>80</v>
      </c>
    </row>
    <row r="85" customFormat="false" ht="15" hidden="false" customHeight="true" outlineLevel="0" collapsed="false">
      <c r="A85" s="51" t="s">
        <v>54</v>
      </c>
      <c r="B85" s="53" t="s">
        <v>129</v>
      </c>
      <c r="C85" s="53"/>
      <c r="D85" s="70" t="n">
        <f aca="false">0.42%/3</f>
        <v>0.0014</v>
      </c>
      <c r="E85" s="60" t="n">
        <f aca="false">$D$85*(E38)</f>
        <v>2.65223</v>
      </c>
      <c r="F85" s="60" t="n">
        <f aca="false">$D$85*(F38)</f>
        <v>1.109108</v>
      </c>
      <c r="G85" s="60" t="n">
        <f aca="false">$D$85*(G38)</f>
        <v>0</v>
      </c>
    </row>
    <row r="86" customFormat="false" ht="15" hidden="false" customHeight="true" outlineLevel="0" collapsed="false">
      <c r="A86" s="51" t="s">
        <v>56</v>
      </c>
      <c r="B86" s="53" t="s">
        <v>130</v>
      </c>
      <c r="C86" s="53"/>
      <c r="D86" s="70" t="n">
        <f aca="false">D85*0.08</f>
        <v>0.000112</v>
      </c>
      <c r="E86" s="60" t="n">
        <f aca="false">$D$86*(E38)</f>
        <v>0.2121784</v>
      </c>
      <c r="F86" s="60" t="n">
        <f aca="false">$D$86*(F38)</f>
        <v>0.08872864</v>
      </c>
      <c r="G86" s="60" t="n">
        <f aca="false">$D$86*(G38)</f>
        <v>0</v>
      </c>
    </row>
    <row r="87" customFormat="false" ht="28.5" hidden="false" customHeight="true" outlineLevel="0" collapsed="false">
      <c r="A87" s="51" t="s">
        <v>58</v>
      </c>
      <c r="B87" s="53" t="s">
        <v>131</v>
      </c>
      <c r="C87" s="53"/>
      <c r="D87" s="70" t="n">
        <v>0.0347</v>
      </c>
      <c r="E87" s="60" t="n">
        <f aca="false">$D$87*(E38)</f>
        <v>65.737415</v>
      </c>
      <c r="F87" s="60" t="n">
        <f aca="false">$D$87*(F38)</f>
        <v>27.490034</v>
      </c>
      <c r="G87" s="60" t="n">
        <f aca="false">$D$87*(G38)</f>
        <v>0</v>
      </c>
    </row>
    <row r="88" customFormat="false" ht="15" hidden="false" customHeight="true" outlineLevel="0" collapsed="false">
      <c r="A88" s="51" t="s">
        <v>61</v>
      </c>
      <c r="B88" s="53" t="s">
        <v>132</v>
      </c>
      <c r="C88" s="53"/>
      <c r="D88" s="70" t="n">
        <f aca="false">7/30/12/3</f>
        <v>0.006481481481</v>
      </c>
      <c r="E88" s="60" t="n">
        <f aca="false">$D$88*(E38)</f>
        <v>12.2788425916805</v>
      </c>
      <c r="F88" s="60" t="n">
        <f aca="false">$D$88*(F38)</f>
        <v>5.13475925887782</v>
      </c>
      <c r="G88" s="60" t="n">
        <f aca="false">$D$88*(G38)</f>
        <v>0</v>
      </c>
    </row>
    <row r="89" customFormat="false" ht="28.5" hidden="false" customHeight="true" outlineLevel="0" collapsed="false">
      <c r="A89" s="51" t="s">
        <v>85</v>
      </c>
      <c r="B89" s="53" t="s">
        <v>133</v>
      </c>
      <c r="C89" s="53"/>
      <c r="D89" s="70" t="n">
        <f aca="false">D88*D60</f>
        <v>0.0023281481479752</v>
      </c>
      <c r="E89" s="60" t="n">
        <f aca="false">$D$89*(E38)</f>
        <v>4.41056025893162</v>
      </c>
      <c r="F89" s="60" t="n">
        <f aca="false">$D$89*(F38)</f>
        <v>1.84440552578891</v>
      </c>
      <c r="G89" s="60" t="n">
        <f aca="false">$D$89*(G38)</f>
        <v>0</v>
      </c>
    </row>
    <row r="90" customFormat="false" ht="15" hidden="false" customHeight="true" outlineLevel="0" collapsed="false">
      <c r="A90" s="51" t="s">
        <v>87</v>
      </c>
      <c r="B90" s="53" t="s">
        <v>134</v>
      </c>
      <c r="C90" s="53"/>
      <c r="D90" s="79" t="n">
        <f aca="false">0.062%/3</f>
        <v>0.0002066666667</v>
      </c>
      <c r="E90" s="60" t="n">
        <f aca="false">$D$90*E38</f>
        <v>0.391519666729815</v>
      </c>
      <c r="F90" s="60" t="n">
        <f aca="false">$D$90*F38</f>
        <v>0.163725466693074</v>
      </c>
      <c r="G90" s="60" t="n">
        <f aca="false">$D$90*G38</f>
        <v>0</v>
      </c>
    </row>
    <row r="91" customFormat="false" ht="15" hidden="false" customHeight="true" outlineLevel="0" collapsed="false">
      <c r="A91" s="65" t="s">
        <v>135</v>
      </c>
      <c r="B91" s="65"/>
      <c r="C91" s="65"/>
      <c r="D91" s="65"/>
      <c r="E91" s="66" t="n">
        <f aca="false">SUM(E85:E90)</f>
        <v>85.6827459173419</v>
      </c>
      <c r="F91" s="66" t="n">
        <f aca="false">SUM(F85:F90)</f>
        <v>35.8307608913598</v>
      </c>
      <c r="G91" s="66" t="n">
        <f aca="false">SUM(G85:G90)</f>
        <v>0</v>
      </c>
    </row>
    <row r="92" customFormat="false" ht="15" hidden="false" customHeight="true" outlineLevel="0" collapsed="false">
      <c r="A92" s="67" t="s">
        <v>136</v>
      </c>
      <c r="B92" s="67"/>
      <c r="C92" s="67"/>
      <c r="D92" s="67"/>
      <c r="E92" s="67"/>
      <c r="F92" s="67"/>
      <c r="G92" s="67"/>
    </row>
    <row r="93" customFormat="false" ht="13.8" hidden="false" customHeight="false" outlineLevel="0" collapsed="false">
      <c r="A93" s="80"/>
      <c r="B93" s="48"/>
      <c r="C93" s="77"/>
      <c r="D93" s="48"/>
      <c r="E93" s="49"/>
      <c r="F93" s="49"/>
      <c r="G93" s="49"/>
    </row>
    <row r="94" customFormat="false" ht="15" hidden="false" customHeight="true" outlineLevel="0" collapsed="false">
      <c r="A94" s="62" t="s">
        <v>137</v>
      </c>
      <c r="B94" s="62"/>
      <c r="C94" s="62"/>
      <c r="D94" s="62"/>
      <c r="E94" s="62"/>
      <c r="F94" s="78"/>
      <c r="G94" s="78"/>
    </row>
    <row r="95" customFormat="false" ht="13.8" hidden="false" customHeight="false" outlineLevel="0" collapsed="false">
      <c r="A95" s="81"/>
      <c r="B95" s="48"/>
      <c r="C95" s="77"/>
      <c r="D95" s="48"/>
      <c r="E95" s="49"/>
      <c r="F95" s="49"/>
      <c r="G95" s="49"/>
    </row>
    <row r="96" customFormat="false" ht="28.5" hidden="false" customHeight="true" outlineLevel="0" collapsed="false">
      <c r="A96" s="97" t="s">
        <v>138</v>
      </c>
      <c r="B96" s="97"/>
      <c r="C96" s="97"/>
      <c r="D96" s="97"/>
      <c r="E96" s="56" t="s">
        <v>196</v>
      </c>
      <c r="F96" s="56" t="s">
        <v>197</v>
      </c>
      <c r="G96" s="56" t="s">
        <v>198</v>
      </c>
    </row>
    <row r="97" customFormat="false" ht="42" hidden="false" customHeight="true" outlineLevel="0" collapsed="false">
      <c r="A97" s="56" t="s">
        <v>139</v>
      </c>
      <c r="B97" s="73" t="s">
        <v>79</v>
      </c>
      <c r="C97" s="73"/>
      <c r="D97" s="56" t="s">
        <v>128</v>
      </c>
      <c r="E97" s="63" t="s">
        <v>140</v>
      </c>
      <c r="F97" s="63" t="s">
        <v>140</v>
      </c>
      <c r="G97" s="63" t="s">
        <v>140</v>
      </c>
    </row>
    <row r="98" customFormat="false" ht="28.5" hidden="false" customHeight="true" outlineLevel="0" collapsed="false">
      <c r="A98" s="51" t="s">
        <v>54</v>
      </c>
      <c r="B98" s="53" t="s">
        <v>141</v>
      </c>
      <c r="C98" s="53"/>
      <c r="D98" s="82" t="n">
        <v>0.008109589041</v>
      </c>
      <c r="E98" s="60" t="n">
        <f aca="false">D98*$E$38</f>
        <v>15.3632109587225</v>
      </c>
      <c r="F98" s="60" t="n">
        <f aca="false">D98*$F$38</f>
        <v>6.42457863006102</v>
      </c>
      <c r="G98" s="60" t="n">
        <f aca="false">D98*$G$38</f>
        <v>0</v>
      </c>
    </row>
    <row r="99" customFormat="false" ht="28.5" hidden="false" customHeight="true" outlineLevel="0" collapsed="false">
      <c r="A99" s="51" t="s">
        <v>56</v>
      </c>
      <c r="B99" s="53" t="s">
        <v>142</v>
      </c>
      <c r="C99" s="53"/>
      <c r="D99" s="82" t="n">
        <v>0.0006164383562</v>
      </c>
      <c r="E99" s="60" t="n">
        <f aca="false">D99*$E$38</f>
        <v>1.16781164390309</v>
      </c>
      <c r="F99" s="60" t="n">
        <f aca="false">D99*$F$38</f>
        <v>0.488354794548764</v>
      </c>
      <c r="G99" s="60" t="n">
        <f aca="false">D99*$G$38</f>
        <v>0</v>
      </c>
    </row>
    <row r="100" customFormat="false" ht="28.5" hidden="false" customHeight="true" outlineLevel="0" collapsed="false">
      <c r="A100" s="51" t="s">
        <v>58</v>
      </c>
      <c r="B100" s="53" t="s">
        <v>143</v>
      </c>
      <c r="C100" s="53"/>
      <c r="D100" s="82" t="n">
        <v>0.0003205479452</v>
      </c>
      <c r="E100" s="60" t="n">
        <f aca="false">D100*$E$38</f>
        <v>0.60726205478414</v>
      </c>
      <c r="F100" s="60" t="n">
        <f aca="false">D100*$F$38</f>
        <v>0.253944493146344</v>
      </c>
      <c r="G100" s="60" t="n">
        <f aca="false">D100*$G$38</f>
        <v>0</v>
      </c>
    </row>
    <row r="101" customFormat="false" ht="15" hidden="false" customHeight="true" outlineLevel="0" collapsed="false">
      <c r="A101" s="51" t="s">
        <v>61</v>
      </c>
      <c r="B101" s="83" t="s">
        <v>144</v>
      </c>
      <c r="C101" s="83"/>
      <c r="D101" s="82" t="n">
        <v>0.0009715068493</v>
      </c>
      <c r="E101" s="60" t="n">
        <f aca="false">D101*$E$38</f>
        <v>1.84047115065639</v>
      </c>
      <c r="F101" s="60" t="n">
        <f aca="false">D101*$F$38</f>
        <v>0.769647156152446</v>
      </c>
      <c r="G101" s="60" t="n">
        <f aca="false">D101*$G$38</f>
        <v>0</v>
      </c>
    </row>
    <row r="102" customFormat="false" ht="15" hidden="false" customHeight="true" outlineLevel="0" collapsed="false">
      <c r="A102" s="51" t="s">
        <v>85</v>
      </c>
      <c r="B102" s="83" t="s">
        <v>145</v>
      </c>
      <c r="C102" s="83"/>
      <c r="D102" s="82" t="n">
        <v>0.01632876712</v>
      </c>
      <c r="E102" s="60" t="n">
        <f aca="false">D102*$E$38</f>
        <v>30.934032870484</v>
      </c>
      <c r="F102" s="60" t="n">
        <f aca="false">D102*$F$38</f>
        <v>12.9359758878064</v>
      </c>
      <c r="G102" s="60" t="n">
        <f aca="false">D102*$G$38</f>
        <v>0</v>
      </c>
    </row>
    <row r="103" customFormat="false" ht="15" hidden="false" customHeight="true" outlineLevel="0" collapsed="false">
      <c r="A103" s="65" t="s">
        <v>146</v>
      </c>
      <c r="B103" s="65"/>
      <c r="C103" s="65"/>
      <c r="D103" s="65"/>
      <c r="E103" s="66" t="n">
        <f aca="false">SUM(E98:E102)</f>
        <v>49.9127886785501</v>
      </c>
      <c r="F103" s="66" t="n">
        <f aca="false">SUM(F98:F102)</f>
        <v>20.872500961715</v>
      </c>
      <c r="G103" s="66" t="n">
        <f aca="false">SUM(G98:G102)</f>
        <v>0</v>
      </c>
    </row>
    <row r="104" customFormat="false" ht="13.8" hidden="false" customHeight="false" outlineLevel="0" collapsed="false">
      <c r="A104" s="81"/>
      <c r="B104" s="48"/>
      <c r="C104" s="77"/>
      <c r="D104" s="48"/>
      <c r="E104" s="49"/>
      <c r="F104" s="49"/>
      <c r="G104" s="49"/>
    </row>
    <row r="105" customFormat="false" ht="28.5" hidden="false" customHeight="true" outlineLevel="0" collapsed="false">
      <c r="A105" s="97" t="s">
        <v>147</v>
      </c>
      <c r="B105" s="97"/>
      <c r="C105" s="97"/>
      <c r="D105" s="97"/>
      <c r="E105" s="56" t="s">
        <v>196</v>
      </c>
      <c r="F105" s="56" t="s">
        <v>197</v>
      </c>
      <c r="G105" s="56" t="s">
        <v>198</v>
      </c>
    </row>
    <row r="106" customFormat="false" ht="42" hidden="false" customHeight="true" outlineLevel="0" collapsed="false">
      <c r="A106" s="84" t="n">
        <v>44231</v>
      </c>
      <c r="B106" s="73" t="s">
        <v>79</v>
      </c>
      <c r="C106" s="73"/>
      <c r="D106" s="73"/>
      <c r="E106" s="63" t="s">
        <v>140</v>
      </c>
      <c r="F106" s="63" t="s">
        <v>140</v>
      </c>
      <c r="G106" s="63" t="s">
        <v>140</v>
      </c>
    </row>
    <row r="107" customFormat="false" ht="15" hidden="false" customHeight="true" outlineLevel="0" collapsed="false">
      <c r="A107" s="51" t="s">
        <v>54</v>
      </c>
      <c r="B107" s="53" t="s">
        <v>148</v>
      </c>
      <c r="C107" s="53"/>
      <c r="D107" s="53"/>
      <c r="E107" s="60"/>
      <c r="F107" s="60"/>
      <c r="G107" s="60"/>
    </row>
    <row r="108" customFormat="false" ht="15" hidden="false" customHeight="true" outlineLevel="0" collapsed="false">
      <c r="A108" s="65" t="s">
        <v>146</v>
      </c>
      <c r="B108" s="65"/>
      <c r="C108" s="65"/>
      <c r="D108" s="65"/>
      <c r="E108" s="66" t="n">
        <f aca="false">E107</f>
        <v>0</v>
      </c>
      <c r="F108" s="66" t="n">
        <f aca="false">F107</f>
        <v>0</v>
      </c>
      <c r="G108" s="66" t="n">
        <f aca="false">G107</f>
        <v>0</v>
      </c>
    </row>
    <row r="109" customFormat="false" ht="13.8" hidden="false" customHeight="false" outlineLevel="0" collapsed="false">
      <c r="A109" s="78"/>
      <c r="B109" s="78"/>
      <c r="C109" s="78"/>
      <c r="D109" s="78"/>
      <c r="E109" s="78"/>
      <c r="F109" s="78"/>
      <c r="G109" s="78"/>
    </row>
    <row r="110" customFormat="false" ht="15" hidden="false" customHeight="true" outlineLevel="0" collapsed="false">
      <c r="A110" s="62" t="s">
        <v>149</v>
      </c>
      <c r="B110" s="62"/>
      <c r="C110" s="62"/>
      <c r="D110" s="62"/>
      <c r="E110" s="62"/>
      <c r="F110" s="78"/>
      <c r="G110" s="78"/>
    </row>
    <row r="111" customFormat="false" ht="28.5" hidden="false" customHeight="false" outlineLevel="0" collapsed="false">
      <c r="A111" s="80"/>
      <c r="B111" s="80"/>
      <c r="C111" s="80"/>
      <c r="D111" s="80"/>
      <c r="E111" s="56" t="s">
        <v>196</v>
      </c>
      <c r="F111" s="56" t="s">
        <v>197</v>
      </c>
      <c r="G111" s="56" t="s">
        <v>198</v>
      </c>
    </row>
    <row r="112" customFormat="false" ht="15" hidden="false" customHeight="true" outlineLevel="0" collapsed="false">
      <c r="A112" s="56" t="s">
        <v>150</v>
      </c>
      <c r="B112" s="73" t="s">
        <v>79</v>
      </c>
      <c r="C112" s="73"/>
      <c r="D112" s="73"/>
      <c r="E112" s="63" t="s">
        <v>80</v>
      </c>
      <c r="F112" s="63" t="s">
        <v>80</v>
      </c>
      <c r="G112" s="63" t="s">
        <v>80</v>
      </c>
    </row>
    <row r="113" customFormat="false" ht="15" hidden="false" customHeight="true" outlineLevel="0" collapsed="false">
      <c r="A113" s="51" t="s">
        <v>54</v>
      </c>
      <c r="B113" s="53" t="s">
        <v>151</v>
      </c>
      <c r="C113" s="53"/>
      <c r="D113" s="53"/>
      <c r="E113" s="60" t="n">
        <v>36.13</v>
      </c>
      <c r="F113" s="60" t="s">
        <v>199</v>
      </c>
      <c r="G113" s="60" t="s">
        <v>199</v>
      </c>
    </row>
    <row r="114" customFormat="false" ht="15" hidden="false" customHeight="true" outlineLevel="0" collapsed="false">
      <c r="A114" s="51" t="s">
        <v>56</v>
      </c>
      <c r="B114" s="53" t="s">
        <v>152</v>
      </c>
      <c r="C114" s="53"/>
      <c r="D114" s="53"/>
      <c r="E114" s="60"/>
      <c r="F114" s="60" t="s">
        <v>199</v>
      </c>
      <c r="G114" s="60" t="s">
        <v>199</v>
      </c>
    </row>
    <row r="115" customFormat="false" ht="15" hidden="false" customHeight="true" outlineLevel="0" collapsed="false">
      <c r="A115" s="51" t="s">
        <v>58</v>
      </c>
      <c r="B115" s="53" t="s">
        <v>153</v>
      </c>
      <c r="C115" s="53"/>
      <c r="D115" s="53"/>
      <c r="E115" s="60"/>
      <c r="F115" s="60" t="s">
        <v>199</v>
      </c>
      <c r="G115" s="60" t="s">
        <v>199</v>
      </c>
    </row>
    <row r="116" customFormat="false" ht="15" hidden="false" customHeight="false" outlineLevel="0" collapsed="false">
      <c r="A116" s="51" t="s">
        <v>61</v>
      </c>
      <c r="B116" s="101" t="s">
        <v>203</v>
      </c>
      <c r="C116" s="102" t="n">
        <v>7</v>
      </c>
      <c r="D116" s="60" t="n">
        <v>42.62</v>
      </c>
      <c r="E116" s="60" t="s">
        <v>199</v>
      </c>
      <c r="F116" s="60" t="s">
        <v>199</v>
      </c>
      <c r="G116" s="60" t="n">
        <f aca="false">D116*C116</f>
        <v>298.34</v>
      </c>
    </row>
    <row r="117" customFormat="false" ht="15" hidden="false" customHeight="false" outlineLevel="0" collapsed="false">
      <c r="A117" s="51" t="s">
        <v>85</v>
      </c>
      <c r="B117" s="103" t="s">
        <v>204</v>
      </c>
      <c r="C117" s="102" t="n">
        <v>7</v>
      </c>
      <c r="D117" s="60" t="n">
        <v>196.44</v>
      </c>
      <c r="E117" s="60" t="s">
        <v>199</v>
      </c>
      <c r="F117" s="60" t="s">
        <v>199</v>
      </c>
      <c r="G117" s="60" t="n">
        <f aca="false">D117*C117</f>
        <v>1375.08</v>
      </c>
    </row>
    <row r="118" customFormat="false" ht="15" hidden="false" customHeight="true" outlineLevel="0" collapsed="false">
      <c r="A118" s="71" t="s">
        <v>155</v>
      </c>
      <c r="B118" s="71"/>
      <c r="C118" s="71"/>
      <c r="D118" s="71"/>
      <c r="E118" s="66" t="n">
        <f aca="false">SUM(E113:E117)</f>
        <v>36.13</v>
      </c>
      <c r="F118" s="66" t="n">
        <f aca="false">SUM(F113:F117)</f>
        <v>0</v>
      </c>
      <c r="G118" s="66" t="n">
        <f aca="false">SUM(G113:G117)</f>
        <v>1673.42</v>
      </c>
    </row>
    <row r="119" customFormat="false" ht="13.8" hidden="false" customHeight="false" outlineLevel="0" collapsed="false">
      <c r="A119" s="86"/>
      <c r="B119" s="86"/>
      <c r="C119" s="86"/>
      <c r="D119" s="86"/>
      <c r="E119" s="86"/>
      <c r="F119" s="104"/>
      <c r="G119" s="104"/>
    </row>
    <row r="120" customFormat="false" ht="13.8" hidden="false" customHeight="false" outlineLevel="0" collapsed="false">
      <c r="A120" s="47"/>
      <c r="B120" s="47"/>
      <c r="C120" s="48"/>
      <c r="D120" s="48"/>
      <c r="E120" s="49"/>
      <c r="F120" s="49"/>
      <c r="G120" s="49"/>
    </row>
    <row r="121" customFormat="false" ht="13.8" hidden="false" customHeight="false" outlineLevel="0" collapsed="false">
      <c r="A121" s="87" t="s">
        <v>156</v>
      </c>
      <c r="B121" s="87"/>
      <c r="C121" s="87"/>
      <c r="D121" s="87"/>
      <c r="E121" s="87"/>
      <c r="F121" s="105"/>
      <c r="G121" s="105"/>
    </row>
    <row r="122" customFormat="false" ht="28.5" hidden="false" customHeight="false" outlineLevel="0" collapsed="false">
      <c r="A122" s="47"/>
      <c r="B122" s="47"/>
      <c r="C122" s="48"/>
      <c r="D122" s="48"/>
      <c r="E122" s="56" t="s">
        <v>196</v>
      </c>
      <c r="F122" s="56" t="s">
        <v>197</v>
      </c>
      <c r="G122" s="56" t="s">
        <v>198</v>
      </c>
    </row>
    <row r="123" customFormat="false" ht="15" hidden="false" customHeight="true" outlineLevel="0" collapsed="false">
      <c r="A123" s="56" t="n">
        <v>5</v>
      </c>
      <c r="B123" s="56" t="s">
        <v>157</v>
      </c>
      <c r="C123" s="56"/>
      <c r="D123" s="56"/>
      <c r="E123" s="63" t="s">
        <v>80</v>
      </c>
      <c r="F123" s="63" t="s">
        <v>80</v>
      </c>
      <c r="G123" s="63" t="s">
        <v>80</v>
      </c>
    </row>
    <row r="124" customFormat="false" ht="15" hidden="false" customHeight="true" outlineLevel="0" collapsed="false">
      <c r="A124" s="51" t="s">
        <v>54</v>
      </c>
      <c r="B124" s="53" t="s">
        <v>158</v>
      </c>
      <c r="C124" s="53"/>
      <c r="D124" s="53"/>
      <c r="E124" s="60" t="n">
        <f aca="false">E38</f>
        <v>1894.45</v>
      </c>
      <c r="F124" s="60" t="n">
        <f aca="false">F38</f>
        <v>792.22</v>
      </c>
      <c r="G124" s="60" t="n">
        <f aca="false">G38</f>
        <v>0</v>
      </c>
    </row>
    <row r="125" customFormat="false" ht="15" hidden="false" customHeight="true" outlineLevel="0" collapsed="false">
      <c r="A125" s="51" t="s">
        <v>56</v>
      </c>
      <c r="B125" s="53" t="s">
        <v>159</v>
      </c>
      <c r="C125" s="53"/>
      <c r="D125" s="53"/>
      <c r="E125" s="60" t="n">
        <f aca="false">E79</f>
        <v>1668.86778589736</v>
      </c>
      <c r="F125" s="60" t="n">
        <f aca="false">F79</f>
        <v>504.588578966136</v>
      </c>
      <c r="G125" s="60" t="n">
        <f aca="false">G79</f>
        <v>0</v>
      </c>
    </row>
    <row r="126" customFormat="false" ht="15" hidden="false" customHeight="true" outlineLevel="0" collapsed="false">
      <c r="A126" s="51" t="s">
        <v>58</v>
      </c>
      <c r="B126" s="53" t="s">
        <v>160</v>
      </c>
      <c r="C126" s="53"/>
      <c r="D126" s="53"/>
      <c r="E126" s="60" t="n">
        <f aca="false">E91</f>
        <v>85.6827459173419</v>
      </c>
      <c r="F126" s="60" t="n">
        <f aca="false">F91</f>
        <v>35.8307608913598</v>
      </c>
      <c r="G126" s="60" t="n">
        <f aca="false">G91</f>
        <v>0</v>
      </c>
    </row>
    <row r="127" customFormat="false" ht="15" hidden="false" customHeight="true" outlineLevel="0" collapsed="false">
      <c r="A127" s="51" t="s">
        <v>61</v>
      </c>
      <c r="B127" s="53" t="s">
        <v>161</v>
      </c>
      <c r="C127" s="53"/>
      <c r="D127" s="53"/>
      <c r="E127" s="60" t="n">
        <f aca="false">E103+E108</f>
        <v>49.9127886785501</v>
      </c>
      <c r="F127" s="60" t="n">
        <f aca="false">F103+F108</f>
        <v>20.872500961715</v>
      </c>
      <c r="G127" s="60" t="n">
        <f aca="false">G103+G108</f>
        <v>0</v>
      </c>
    </row>
    <row r="128" customFormat="false" ht="15" hidden="false" customHeight="true" outlineLevel="0" collapsed="false">
      <c r="A128" s="51" t="s">
        <v>85</v>
      </c>
      <c r="B128" s="53" t="s">
        <v>162</v>
      </c>
      <c r="C128" s="53"/>
      <c r="D128" s="53"/>
      <c r="E128" s="60" t="n">
        <f aca="false">E118</f>
        <v>36.13</v>
      </c>
      <c r="F128" s="60" t="n">
        <f aca="false">F118</f>
        <v>0</v>
      </c>
      <c r="G128" s="60" t="n">
        <f aca="false">G118</f>
        <v>1673.42</v>
      </c>
    </row>
    <row r="129" customFormat="false" ht="15" hidden="false" customHeight="true" outlineLevel="0" collapsed="false">
      <c r="A129" s="65" t="s">
        <v>157</v>
      </c>
      <c r="B129" s="65"/>
      <c r="C129" s="65"/>
      <c r="D129" s="65"/>
      <c r="E129" s="66" t="n">
        <f aca="false">SUM(E124:E128)</f>
        <v>3735.04332049325</v>
      </c>
      <c r="F129" s="66" t="n">
        <f aca="false">SUM(F124:F128)</f>
        <v>1353.51184081921</v>
      </c>
      <c r="G129" s="66" t="n">
        <f aca="false">SUM(G124:G128)</f>
        <v>1673.42</v>
      </c>
    </row>
    <row r="130" customFormat="false" ht="13.8" hidden="false" customHeight="false" outlineLevel="0" collapsed="false">
      <c r="A130" s="47"/>
      <c r="B130" s="47"/>
      <c r="C130" s="48"/>
      <c r="D130" s="48"/>
      <c r="E130" s="49"/>
      <c r="F130" s="49"/>
      <c r="G130" s="49"/>
    </row>
    <row r="131" customFormat="false" ht="15" hidden="false" customHeight="true" outlineLevel="0" collapsed="false">
      <c r="A131" s="62" t="s">
        <v>163</v>
      </c>
      <c r="B131" s="62"/>
      <c r="C131" s="62"/>
      <c r="D131" s="62"/>
      <c r="E131" s="62"/>
      <c r="F131" s="78"/>
      <c r="G131" s="78"/>
    </row>
    <row r="132" customFormat="false" ht="28.5" hidden="false" customHeight="false" outlineLevel="0" collapsed="false">
      <c r="A132" s="47"/>
      <c r="B132" s="47"/>
      <c r="C132" s="48"/>
      <c r="D132" s="48"/>
      <c r="E132" s="56" t="s">
        <v>196</v>
      </c>
      <c r="F132" s="56" t="s">
        <v>197</v>
      </c>
      <c r="G132" s="56" t="s">
        <v>198</v>
      </c>
    </row>
    <row r="133" customFormat="false" ht="15" hidden="false" customHeight="true" outlineLevel="0" collapsed="false">
      <c r="A133" s="97" t="s">
        <v>164</v>
      </c>
      <c r="B133" s="97"/>
      <c r="C133" s="97"/>
      <c r="D133" s="97"/>
      <c r="E133" s="63" t="s">
        <v>80</v>
      </c>
      <c r="F133" s="63" t="s">
        <v>80</v>
      </c>
      <c r="G133" s="63" t="s">
        <v>80</v>
      </c>
    </row>
    <row r="134" customFormat="false" ht="15" hidden="false" customHeight="true" outlineLevel="0" collapsed="false">
      <c r="A134" s="51" t="s">
        <v>54</v>
      </c>
      <c r="B134" s="53" t="s">
        <v>165</v>
      </c>
      <c r="C134" s="53"/>
      <c r="D134" s="88" t="n">
        <v>0.0235</v>
      </c>
      <c r="E134" s="60" t="n">
        <f aca="false">E129*$D$134</f>
        <v>87.7735180315914</v>
      </c>
      <c r="F134" s="60" t="n">
        <f aca="false">F129*$D$134</f>
        <v>31.8075282592515</v>
      </c>
      <c r="G134" s="60" t="n">
        <f aca="false">G129*$D$134</f>
        <v>39.32537</v>
      </c>
    </row>
    <row r="135" customFormat="false" ht="15" hidden="false" customHeight="true" outlineLevel="0" collapsed="false">
      <c r="A135" s="51" t="s">
        <v>56</v>
      </c>
      <c r="B135" s="53" t="s">
        <v>166</v>
      </c>
      <c r="C135" s="53"/>
      <c r="D135" s="88" t="n">
        <v>0.0201</v>
      </c>
      <c r="E135" s="60" t="n">
        <f aca="false">(E129+E134)*$D$135</f>
        <v>76.8386184543494</v>
      </c>
      <c r="F135" s="60" t="n">
        <f aca="false">(F129+F134)*$D$135</f>
        <v>27.8449193184771</v>
      </c>
      <c r="G135" s="60" t="n">
        <v>0</v>
      </c>
    </row>
    <row r="136" customFormat="false" ht="15" hidden="false" customHeight="false" outlineLevel="0" collapsed="false">
      <c r="A136" s="89" t="s">
        <v>58</v>
      </c>
      <c r="B136" s="90" t="s">
        <v>167</v>
      </c>
      <c r="C136" s="90"/>
      <c r="D136" s="91" t="n">
        <f aca="false">SUM(D138:D140)</f>
        <v>0.1225</v>
      </c>
      <c r="E136" s="60" t="n">
        <f aca="false">E138+E139+E140</f>
        <v>544.396345846098</v>
      </c>
      <c r="F136" s="60" t="n">
        <f aca="false">F138+F139+F140</f>
        <v>197.279345103846</v>
      </c>
      <c r="G136" s="60" t="n">
        <f aca="false">G138+G139+G140</f>
        <v>239.101205498575</v>
      </c>
    </row>
    <row r="137" customFormat="false" ht="15" hidden="false" customHeight="false" outlineLevel="0" collapsed="false">
      <c r="A137" s="89" t="s">
        <v>168</v>
      </c>
      <c r="B137" s="92" t="s">
        <v>169</v>
      </c>
      <c r="C137" s="93"/>
      <c r="D137" s="94" t="n">
        <f aca="false">1-D136</f>
        <v>0.8775</v>
      </c>
      <c r="E137" s="95" t="n">
        <f aca="false">(E129+E134+E135)/$D$137</f>
        <v>4444.05180282529</v>
      </c>
      <c r="F137" s="95" t="n">
        <f aca="false">(F129+F134+F135)/$D$137</f>
        <v>1610.44363350079</v>
      </c>
      <c r="G137" s="95" t="n">
        <f aca="false">(G129+G134+G135)/$D$137</f>
        <v>1951.84657549858</v>
      </c>
    </row>
    <row r="138" customFormat="false" ht="15" hidden="false" customHeight="false" outlineLevel="0" collapsed="false">
      <c r="A138" s="96" t="s">
        <v>170</v>
      </c>
      <c r="B138" s="90" t="s">
        <v>22</v>
      </c>
      <c r="C138" s="90"/>
      <c r="D138" s="70" t="n">
        <f aca="false">PROPOSTA!E11</f>
        <v>0.0165</v>
      </c>
      <c r="E138" s="95" t="n">
        <f aca="false">D138*$E$137</f>
        <v>73.3268547466173</v>
      </c>
      <c r="F138" s="95" t="n">
        <f aca="false">D138*$F$137</f>
        <v>26.572319952763</v>
      </c>
      <c r="G138" s="95" t="n">
        <f aca="false">D138*$G$137</f>
        <v>32.2054684957265</v>
      </c>
    </row>
    <row r="139" customFormat="false" ht="15" hidden="false" customHeight="false" outlineLevel="0" collapsed="false">
      <c r="A139" s="96" t="s">
        <v>171</v>
      </c>
      <c r="B139" s="90" t="s">
        <v>23</v>
      </c>
      <c r="C139" s="90"/>
      <c r="D139" s="70" t="n">
        <f aca="false">PROPOSTA!G11</f>
        <v>0.076</v>
      </c>
      <c r="E139" s="95" t="n">
        <f aca="false">D139*$E$137</f>
        <v>337.747937014722</v>
      </c>
      <c r="F139" s="95" t="n">
        <f aca="false">D139*$F$137</f>
        <v>122.39371614606</v>
      </c>
      <c r="G139" s="95" t="n">
        <f aca="false">D139*$G$137</f>
        <v>148.340339737892</v>
      </c>
    </row>
    <row r="140" customFormat="false" ht="15" hidden="false" customHeight="false" outlineLevel="0" collapsed="false">
      <c r="A140" s="89" t="s">
        <v>172</v>
      </c>
      <c r="B140" s="90" t="s">
        <v>173</v>
      </c>
      <c r="C140" s="90"/>
      <c r="D140" s="88" t="n">
        <v>0.03</v>
      </c>
      <c r="E140" s="95" t="n">
        <f aca="false">D140*$E$137</f>
        <v>133.321554084759</v>
      </c>
      <c r="F140" s="95" t="n">
        <f aca="false">D140*$F$137</f>
        <v>48.3133090050236</v>
      </c>
      <c r="G140" s="95" t="n">
        <f aca="false">D140*$G$137</f>
        <v>58.5553972649573</v>
      </c>
    </row>
    <row r="141" customFormat="false" ht="15" hidden="false" customHeight="true" outlineLevel="0" collapsed="false">
      <c r="A141" s="71" t="s">
        <v>174</v>
      </c>
      <c r="B141" s="71"/>
      <c r="C141" s="71"/>
      <c r="D141" s="71"/>
      <c r="E141" s="66" t="n">
        <f aca="false">SUM(E134:E136)</f>
        <v>709.008482332039</v>
      </c>
      <c r="F141" s="66" t="n">
        <f aca="false">SUM(F134:F136)</f>
        <v>256.931792681575</v>
      </c>
      <c r="G141" s="66" t="n">
        <f aca="false">SUM(G134:G136)</f>
        <v>278.426575498576</v>
      </c>
    </row>
    <row r="142" customFormat="false" ht="13.8" hidden="false" customHeight="false" outlineLevel="0" collapsed="false">
      <c r="A142" s="47"/>
      <c r="B142" s="47"/>
      <c r="C142" s="48"/>
      <c r="D142" s="48"/>
      <c r="E142" s="49"/>
      <c r="F142" s="49"/>
      <c r="G142" s="49"/>
    </row>
    <row r="143" customFormat="false" ht="15" hidden="false" customHeight="true" outlineLevel="0" collapsed="false">
      <c r="A143" s="50" t="s">
        <v>175</v>
      </c>
      <c r="B143" s="50"/>
      <c r="C143" s="50"/>
      <c r="D143" s="50"/>
      <c r="E143" s="50"/>
      <c r="F143" s="106"/>
      <c r="G143" s="106"/>
    </row>
    <row r="144" customFormat="false" ht="13.8" hidden="false" customHeight="false" outlineLevel="0" collapsed="false">
      <c r="A144" s="47"/>
      <c r="B144" s="47"/>
      <c r="C144" s="48"/>
      <c r="D144" s="48"/>
      <c r="E144" s="49"/>
      <c r="F144" s="49"/>
      <c r="G144" s="49"/>
    </row>
    <row r="145" customFormat="false" ht="28.5" hidden="false" customHeight="true" outlineLevel="0" collapsed="false">
      <c r="A145" s="97" t="s">
        <v>176</v>
      </c>
      <c r="B145" s="97"/>
      <c r="C145" s="97"/>
      <c r="D145" s="97"/>
      <c r="E145" s="56" t="s">
        <v>196</v>
      </c>
      <c r="F145" s="56" t="s">
        <v>197</v>
      </c>
      <c r="G145" s="56" t="s">
        <v>198</v>
      </c>
    </row>
    <row r="146" customFormat="false" ht="15" hidden="false" customHeight="true" outlineLevel="0" collapsed="false">
      <c r="A146" s="74"/>
      <c r="B146" s="75" t="s">
        <v>177</v>
      </c>
      <c r="C146" s="75"/>
      <c r="D146" s="75"/>
      <c r="E146" s="63" t="s">
        <v>80</v>
      </c>
      <c r="F146" s="63" t="s">
        <v>80</v>
      </c>
      <c r="G146" s="63" t="s">
        <v>80</v>
      </c>
    </row>
    <row r="147" customFormat="false" ht="15" hidden="false" customHeight="true" outlineLevel="0" collapsed="false">
      <c r="A147" s="51" t="s">
        <v>178</v>
      </c>
      <c r="B147" s="53" t="s">
        <v>179</v>
      </c>
      <c r="C147" s="53"/>
      <c r="D147" s="53"/>
      <c r="E147" s="60" t="n">
        <f aca="false">E124</f>
        <v>1894.45</v>
      </c>
      <c r="F147" s="60" t="n">
        <f aca="false">F124</f>
        <v>792.22</v>
      </c>
      <c r="G147" s="60" t="n">
        <f aca="false">G124</f>
        <v>0</v>
      </c>
    </row>
    <row r="148" customFormat="false" ht="15" hidden="false" customHeight="true" outlineLevel="0" collapsed="false">
      <c r="A148" s="51" t="s">
        <v>180</v>
      </c>
      <c r="B148" s="53" t="s">
        <v>181</v>
      </c>
      <c r="C148" s="53"/>
      <c r="D148" s="53"/>
      <c r="E148" s="60" t="n">
        <f aca="false">E125</f>
        <v>1668.86778589736</v>
      </c>
      <c r="F148" s="60" t="n">
        <f aca="false">F125</f>
        <v>504.588578966136</v>
      </c>
      <c r="G148" s="60" t="n">
        <f aca="false">G125</f>
        <v>0</v>
      </c>
    </row>
    <row r="149" customFormat="false" ht="15" hidden="false" customHeight="true" outlineLevel="0" collapsed="false">
      <c r="A149" s="51" t="s">
        <v>182</v>
      </c>
      <c r="B149" s="53" t="s">
        <v>183</v>
      </c>
      <c r="C149" s="53"/>
      <c r="D149" s="53"/>
      <c r="E149" s="60" t="n">
        <f aca="false">E126</f>
        <v>85.6827459173419</v>
      </c>
      <c r="F149" s="60" t="n">
        <f aca="false">F126</f>
        <v>35.8307608913598</v>
      </c>
      <c r="G149" s="60" t="n">
        <f aca="false">G126</f>
        <v>0</v>
      </c>
    </row>
    <row r="150" customFormat="false" ht="15" hidden="false" customHeight="true" outlineLevel="0" collapsed="false">
      <c r="A150" s="51" t="s">
        <v>184</v>
      </c>
      <c r="B150" s="53" t="s">
        <v>185</v>
      </c>
      <c r="C150" s="53"/>
      <c r="D150" s="53"/>
      <c r="E150" s="60" t="n">
        <f aca="false">E127</f>
        <v>49.9127886785501</v>
      </c>
      <c r="F150" s="60" t="n">
        <f aca="false">F127</f>
        <v>20.872500961715</v>
      </c>
      <c r="G150" s="60" t="n">
        <f aca="false">G127</f>
        <v>0</v>
      </c>
    </row>
    <row r="151" customFormat="false" ht="15" hidden="false" customHeight="true" outlineLevel="0" collapsed="false">
      <c r="A151" s="51" t="s">
        <v>186</v>
      </c>
      <c r="B151" s="53" t="s">
        <v>187</v>
      </c>
      <c r="C151" s="53"/>
      <c r="D151" s="53"/>
      <c r="E151" s="60" t="n">
        <f aca="false">E128</f>
        <v>36.13</v>
      </c>
      <c r="F151" s="60" t="n">
        <f aca="false">F128</f>
        <v>0</v>
      </c>
      <c r="G151" s="60" t="n">
        <f aca="false">G128</f>
        <v>1673.42</v>
      </c>
    </row>
    <row r="152" customFormat="false" ht="15" hidden="false" customHeight="true" outlineLevel="0" collapsed="false">
      <c r="A152" s="51" t="s">
        <v>188</v>
      </c>
      <c r="B152" s="53" t="s">
        <v>189</v>
      </c>
      <c r="C152" s="53"/>
      <c r="D152" s="53"/>
      <c r="E152" s="60" t="n">
        <f aca="false">E141</f>
        <v>709.008482332039</v>
      </c>
      <c r="F152" s="60" t="n">
        <f aca="false">F141</f>
        <v>256.931792681575</v>
      </c>
      <c r="G152" s="60" t="n">
        <f aca="false">G141</f>
        <v>278.426575498576</v>
      </c>
    </row>
    <row r="153" customFormat="false" ht="15" hidden="false" customHeight="true" outlineLevel="0" collapsed="false">
      <c r="A153" s="71" t="s">
        <v>190</v>
      </c>
      <c r="B153" s="71"/>
      <c r="C153" s="71"/>
      <c r="D153" s="71"/>
      <c r="E153" s="66" t="n">
        <f aca="false">ROUND(SUM(E147:E152),2)</f>
        <v>4444.05</v>
      </c>
      <c r="F153" s="66" t="n">
        <f aca="false">ROUND(SUM(F147:F152),2)</f>
        <v>1610.44</v>
      </c>
      <c r="G153" s="66" t="n">
        <f aca="false">ROUND(SUM(G147:G152),2)</f>
        <v>1951.85</v>
      </c>
    </row>
    <row r="154" customFormat="false" ht="13.8" hidden="false" customHeight="false" outlineLevel="0" collapsed="false">
      <c r="A154" s="68"/>
      <c r="B154" s="68"/>
      <c r="C154" s="68"/>
      <c r="D154" s="68"/>
      <c r="E154" s="69"/>
      <c r="F154" s="69"/>
      <c r="G154" s="69"/>
    </row>
    <row r="155" customFormat="false" ht="28.5" hidden="false" customHeight="true" outlineLevel="0" collapsed="false">
      <c r="A155" s="97" t="s">
        <v>205</v>
      </c>
      <c r="B155" s="97"/>
      <c r="C155" s="97"/>
      <c r="D155" s="97"/>
      <c r="E155" s="56" t="s">
        <v>196</v>
      </c>
      <c r="F155" s="56" t="s">
        <v>197</v>
      </c>
      <c r="G155" s="56" t="s">
        <v>198</v>
      </c>
    </row>
    <row r="156" customFormat="false" ht="15" hidden="false" customHeight="true" outlineLevel="0" collapsed="false">
      <c r="A156" s="74" t="s">
        <v>206</v>
      </c>
      <c r="B156" s="74"/>
      <c r="C156" s="74"/>
      <c r="D156" s="74"/>
      <c r="E156" s="107" t="n">
        <v>1</v>
      </c>
      <c r="F156" s="107" t="n">
        <v>1</v>
      </c>
      <c r="G156" s="107" t="n">
        <v>1</v>
      </c>
    </row>
    <row r="157" customFormat="false" ht="15" hidden="false" customHeight="true" outlineLevel="0" collapsed="false">
      <c r="A157" s="74" t="s">
        <v>207</v>
      </c>
      <c r="B157" s="74"/>
      <c r="C157" s="74"/>
      <c r="D157" s="74"/>
      <c r="E157" s="107" t="n">
        <v>36</v>
      </c>
      <c r="F157" s="107" t="n">
        <v>36</v>
      </c>
      <c r="G157" s="107" t="n">
        <v>36</v>
      </c>
    </row>
    <row r="158" customFormat="false" ht="15" hidden="false" customHeight="true" outlineLevel="0" collapsed="false">
      <c r="A158" s="74" t="s">
        <v>208</v>
      </c>
      <c r="B158" s="74"/>
      <c r="C158" s="74"/>
      <c r="D158" s="74"/>
      <c r="E158" s="64" t="n">
        <f aca="false">E156*E157*E153</f>
        <v>159985.8</v>
      </c>
      <c r="F158" s="64" t="n">
        <f aca="false">F156*F157*F153</f>
        <v>57975.84</v>
      </c>
      <c r="G158" s="64" t="n">
        <f aca="false">G156*G157*G153</f>
        <v>70266.6</v>
      </c>
    </row>
    <row r="159" customFormat="false" ht="15" hidden="false" customHeight="true" outlineLevel="0" collapsed="false">
      <c r="A159" s="71" t="s">
        <v>191</v>
      </c>
      <c r="B159" s="71"/>
      <c r="C159" s="71"/>
      <c r="D159" s="71"/>
      <c r="E159" s="66" t="n">
        <f aca="false">E158+F158+G158</f>
        <v>288228.24</v>
      </c>
      <c r="F159" s="66"/>
      <c r="G159" s="66"/>
    </row>
    <row r="160" customFormat="false" ht="15" hidden="false" customHeight="true" outlineLevel="0" collapsed="false">
      <c r="A160" s="71" t="s">
        <v>209</v>
      </c>
      <c r="B160" s="71"/>
      <c r="C160" s="71"/>
      <c r="D160" s="71"/>
      <c r="E160" s="66" t="n">
        <f aca="false">E159/36</f>
        <v>8006.34</v>
      </c>
      <c r="F160" s="66"/>
      <c r="G160" s="66"/>
    </row>
    <row r="161" customFormat="false" ht="15" hidden="false" customHeight="true" outlineLevel="0" collapsed="false">
      <c r="A161" s="71" t="s">
        <v>210</v>
      </c>
      <c r="B161" s="71"/>
      <c r="C161" s="71"/>
      <c r="D161" s="71"/>
      <c r="E161" s="66" t="n">
        <f aca="false">E159/(E156*E157)</f>
        <v>8006.34</v>
      </c>
      <c r="F161" s="66"/>
      <c r="G161" s="66"/>
    </row>
  </sheetData>
  <mergeCells count="133">
    <mergeCell ref="A1:E1"/>
    <mergeCell ref="A3:E3"/>
    <mergeCell ref="B5:E5"/>
    <mergeCell ref="B6:E6"/>
    <mergeCell ref="A8:E8"/>
    <mergeCell ref="B10:D10"/>
    <mergeCell ref="B11:D11"/>
    <mergeCell ref="B12:D12"/>
    <mergeCell ref="B13:D13"/>
    <mergeCell ref="A15:E15"/>
    <mergeCell ref="D17:E17"/>
    <mergeCell ref="D18:E18"/>
    <mergeCell ref="C19:D19"/>
    <mergeCell ref="A20:E20"/>
    <mergeCell ref="B21:D21"/>
    <mergeCell ref="B22:D22"/>
    <mergeCell ref="B23:D23"/>
    <mergeCell ref="A25:E25"/>
    <mergeCell ref="A27:E27"/>
    <mergeCell ref="A29:D29"/>
    <mergeCell ref="B30:D30"/>
    <mergeCell ref="B31:D31"/>
    <mergeCell ref="B32:D32"/>
    <mergeCell ref="B33:D33"/>
    <mergeCell ref="B34:C34"/>
    <mergeCell ref="B35:D35"/>
    <mergeCell ref="B36:C36"/>
    <mergeCell ref="B37:C37"/>
    <mergeCell ref="A38:D38"/>
    <mergeCell ref="A39:G39"/>
    <mergeCell ref="A41:E41"/>
    <mergeCell ref="A43:D43"/>
    <mergeCell ref="B44:C44"/>
    <mergeCell ref="B45:C45"/>
    <mergeCell ref="B46:C46"/>
    <mergeCell ref="A47:C47"/>
    <mergeCell ref="A48:G48"/>
    <mergeCell ref="A50:D50"/>
    <mergeCell ref="B51:C51"/>
    <mergeCell ref="A52:A58"/>
    <mergeCell ref="B52:C52"/>
    <mergeCell ref="B53:C53"/>
    <mergeCell ref="B54:C54"/>
    <mergeCell ref="B55:C55"/>
    <mergeCell ref="B56:C56"/>
    <mergeCell ref="B57:C57"/>
    <mergeCell ref="B58:C58"/>
    <mergeCell ref="B59:C59"/>
    <mergeCell ref="A60:C60"/>
    <mergeCell ref="A61:G61"/>
    <mergeCell ref="A63:D63"/>
    <mergeCell ref="B64:D64"/>
    <mergeCell ref="B65:C65"/>
    <mergeCell ref="B66:C66"/>
    <mergeCell ref="B67:D67"/>
    <mergeCell ref="B68:D68"/>
    <mergeCell ref="B69:D69"/>
    <mergeCell ref="A70:D70"/>
    <mergeCell ref="A72:E72"/>
    <mergeCell ref="A74:D74"/>
    <mergeCell ref="B75:D75"/>
    <mergeCell ref="B76:D76"/>
    <mergeCell ref="B77:D77"/>
    <mergeCell ref="B78:D78"/>
    <mergeCell ref="A79:D79"/>
    <mergeCell ref="A81:E81"/>
    <mergeCell ref="A83:D83"/>
    <mergeCell ref="B84:C84"/>
    <mergeCell ref="B85:C85"/>
    <mergeCell ref="B86:C86"/>
    <mergeCell ref="B87:C87"/>
    <mergeCell ref="B88:C88"/>
    <mergeCell ref="B89:C89"/>
    <mergeCell ref="B90:C90"/>
    <mergeCell ref="A91:D91"/>
    <mergeCell ref="A92:G92"/>
    <mergeCell ref="A94:E94"/>
    <mergeCell ref="A96:D96"/>
    <mergeCell ref="B97:C97"/>
    <mergeCell ref="B98:C98"/>
    <mergeCell ref="B99:C99"/>
    <mergeCell ref="B100:C100"/>
    <mergeCell ref="B101:C101"/>
    <mergeCell ref="B102:C102"/>
    <mergeCell ref="A103:D103"/>
    <mergeCell ref="A105:D105"/>
    <mergeCell ref="B106:D106"/>
    <mergeCell ref="B107:D107"/>
    <mergeCell ref="A108:D108"/>
    <mergeCell ref="A110:E110"/>
    <mergeCell ref="B112:D112"/>
    <mergeCell ref="B113:D113"/>
    <mergeCell ref="B114:D114"/>
    <mergeCell ref="B115:D115"/>
    <mergeCell ref="A118:D118"/>
    <mergeCell ref="A119:E119"/>
    <mergeCell ref="A121:E121"/>
    <mergeCell ref="B123:D123"/>
    <mergeCell ref="B124:D124"/>
    <mergeCell ref="B125:D125"/>
    <mergeCell ref="B126:D126"/>
    <mergeCell ref="B127:D127"/>
    <mergeCell ref="B128:D128"/>
    <mergeCell ref="A129:D129"/>
    <mergeCell ref="A131:E131"/>
    <mergeCell ref="A133:D133"/>
    <mergeCell ref="B134:C134"/>
    <mergeCell ref="B135:C135"/>
    <mergeCell ref="B136:C136"/>
    <mergeCell ref="B138:C138"/>
    <mergeCell ref="B139:C139"/>
    <mergeCell ref="B140:C140"/>
    <mergeCell ref="A141:D141"/>
    <mergeCell ref="A143:E143"/>
    <mergeCell ref="A145:D145"/>
    <mergeCell ref="B146:D146"/>
    <mergeCell ref="B147:D147"/>
    <mergeCell ref="B148:D148"/>
    <mergeCell ref="B149:D149"/>
    <mergeCell ref="B150:D150"/>
    <mergeCell ref="B151:D151"/>
    <mergeCell ref="B152:D152"/>
    <mergeCell ref="A153:D153"/>
    <mergeCell ref="A155:D155"/>
    <mergeCell ref="A156:D156"/>
    <mergeCell ref="A157:D157"/>
    <mergeCell ref="A158:D158"/>
    <mergeCell ref="A159:D159"/>
    <mergeCell ref="E159:G159"/>
    <mergeCell ref="A160:D160"/>
    <mergeCell ref="E160:G160"/>
    <mergeCell ref="A161:D161"/>
    <mergeCell ref="E161:G161"/>
  </mergeCells>
  <printOptions headings="false" gridLines="false" gridLinesSet="true" horizontalCentered="tru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5" man="true" max="65535" min="0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tabColor rgb="FFFF00FF"/>
    <pageSetUpPr fitToPage="false"/>
  </sheetPr>
  <dimension ref="A1:G16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3.8" zeroHeight="false" outlineLevelRow="0" outlineLevelCol="0"/>
  <cols>
    <col collapsed="false" customWidth="true" hidden="false" outlineLevel="0" max="1" min="1" style="0" width="16.71"/>
    <col collapsed="false" customWidth="true" hidden="false" outlineLevel="0" max="2" min="2" style="0" width="22.3"/>
    <col collapsed="false" customWidth="true" hidden="false" outlineLevel="0" max="3" min="3" style="0" width="28.14"/>
    <col collapsed="false" customWidth="true" hidden="false" outlineLevel="0" max="4" min="4" style="0" width="14.57"/>
    <col collapsed="false" customWidth="true" hidden="false" outlineLevel="0" max="7" min="5" style="0" width="16.43"/>
    <col collapsed="false" customWidth="true" hidden="false" outlineLevel="0" max="1025" min="8" style="0" width="14.43"/>
  </cols>
  <sheetData>
    <row r="1" customFormat="false" ht="15" hidden="false" customHeight="true" outlineLevel="0" collapsed="false">
      <c r="A1" s="46" t="s">
        <v>49</v>
      </c>
      <c r="B1" s="46"/>
      <c r="C1" s="46"/>
      <c r="D1" s="46"/>
      <c r="E1" s="46"/>
      <c r="F1" s="68"/>
      <c r="G1" s="68"/>
    </row>
    <row r="2" customFormat="false" ht="13.8" hidden="false" customHeight="false" outlineLevel="0" collapsed="false">
      <c r="A2" s="47"/>
      <c r="B2" s="47"/>
      <c r="C2" s="48"/>
      <c r="D2" s="48"/>
      <c r="E2" s="49"/>
      <c r="F2" s="68"/>
      <c r="G2" s="68"/>
    </row>
    <row r="3" customFormat="false" ht="15" hidden="false" customHeight="true" outlineLevel="0" collapsed="false">
      <c r="A3" s="50" t="s">
        <v>50</v>
      </c>
      <c r="B3" s="50"/>
      <c r="C3" s="50"/>
      <c r="D3" s="50"/>
      <c r="E3" s="50"/>
      <c r="F3" s="68"/>
      <c r="G3" s="68"/>
    </row>
    <row r="4" customFormat="false" ht="13.8" hidden="false" customHeight="false" outlineLevel="0" collapsed="false">
      <c r="A4" s="47"/>
      <c r="B4" s="47"/>
      <c r="C4" s="48"/>
      <c r="D4" s="48"/>
      <c r="E4" s="49"/>
      <c r="F4" s="68"/>
      <c r="G4" s="68"/>
    </row>
    <row r="5" customFormat="false" ht="15" hidden="false" customHeight="false" outlineLevel="0" collapsed="false">
      <c r="A5" s="51" t="s">
        <v>51</v>
      </c>
      <c r="B5" s="52" t="str">
        <f aca="false">PROPOSTA!C2</f>
        <v>23232.001266/2021-84</v>
      </c>
      <c r="C5" s="52"/>
      <c r="D5" s="52"/>
      <c r="E5" s="52"/>
      <c r="F5" s="68"/>
      <c r="G5" s="68"/>
    </row>
    <row r="6" customFormat="false" ht="15" hidden="false" customHeight="false" outlineLevel="0" collapsed="false">
      <c r="A6" s="51" t="s">
        <v>52</v>
      </c>
      <c r="B6" s="52" t="str">
        <f aca="false">PROPOSTA!E2</f>
        <v>20/2022</v>
      </c>
      <c r="C6" s="52"/>
      <c r="D6" s="52"/>
      <c r="E6" s="52"/>
      <c r="F6" s="68"/>
      <c r="G6" s="68"/>
    </row>
    <row r="7" customFormat="false" ht="13.8" hidden="false" customHeight="false" outlineLevel="0" collapsed="false">
      <c r="A7" s="47"/>
      <c r="B7" s="47"/>
      <c r="C7" s="48"/>
      <c r="D7" s="48"/>
      <c r="E7" s="49"/>
      <c r="F7" s="68"/>
      <c r="G7" s="68"/>
    </row>
    <row r="8" customFormat="false" ht="15" hidden="false" customHeight="true" outlineLevel="0" collapsed="false">
      <c r="A8" s="50" t="s">
        <v>53</v>
      </c>
      <c r="B8" s="50"/>
      <c r="C8" s="50"/>
      <c r="D8" s="50"/>
      <c r="E8" s="50"/>
      <c r="F8" s="68"/>
      <c r="G8" s="68"/>
    </row>
    <row r="9" customFormat="false" ht="13.8" hidden="false" customHeight="false" outlineLevel="0" collapsed="false">
      <c r="A9" s="47"/>
      <c r="B9" s="47"/>
      <c r="C9" s="48"/>
      <c r="D9" s="48"/>
      <c r="E9" s="49"/>
      <c r="F9" s="68"/>
      <c r="G9" s="68"/>
    </row>
    <row r="10" customFormat="false" ht="15" hidden="false" customHeight="true" outlineLevel="0" collapsed="false">
      <c r="A10" s="51" t="s">
        <v>54</v>
      </c>
      <c r="B10" s="53" t="s">
        <v>55</v>
      </c>
      <c r="C10" s="53"/>
      <c r="D10" s="53"/>
      <c r="E10" s="54" t="n">
        <f aca="false">PROPOSTA!G2</f>
        <v>44678</v>
      </c>
      <c r="F10" s="68"/>
      <c r="G10" s="68"/>
    </row>
    <row r="11" customFormat="false" ht="15" hidden="false" customHeight="true" outlineLevel="0" collapsed="false">
      <c r="A11" s="51" t="s">
        <v>56</v>
      </c>
      <c r="B11" s="53" t="s">
        <v>57</v>
      </c>
      <c r="C11" s="53"/>
      <c r="D11" s="53"/>
      <c r="E11" s="55" t="s">
        <v>42</v>
      </c>
      <c r="F11" s="68"/>
      <c r="G11" s="68"/>
    </row>
    <row r="12" customFormat="false" ht="15" hidden="false" customHeight="true" outlineLevel="0" collapsed="false">
      <c r="A12" s="51" t="s">
        <v>58</v>
      </c>
      <c r="B12" s="53" t="s">
        <v>59</v>
      </c>
      <c r="C12" s="53"/>
      <c r="D12" s="53"/>
      <c r="E12" s="55" t="s">
        <v>211</v>
      </c>
      <c r="F12" s="68"/>
      <c r="G12" s="68"/>
    </row>
    <row r="13" customFormat="false" ht="15" hidden="false" customHeight="true" outlineLevel="0" collapsed="false">
      <c r="A13" s="51" t="s">
        <v>61</v>
      </c>
      <c r="B13" s="53" t="s">
        <v>62</v>
      </c>
      <c r="C13" s="53"/>
      <c r="D13" s="53"/>
      <c r="E13" s="51" t="n">
        <v>36</v>
      </c>
      <c r="F13" s="68"/>
      <c r="G13" s="68"/>
    </row>
    <row r="14" customFormat="false" ht="13.8" hidden="false" customHeight="false" outlineLevel="0" collapsed="false">
      <c r="A14" s="47"/>
      <c r="B14" s="47"/>
      <c r="C14" s="48"/>
      <c r="D14" s="48"/>
      <c r="E14" s="49"/>
      <c r="F14" s="68"/>
      <c r="G14" s="68"/>
    </row>
    <row r="15" customFormat="false" ht="15" hidden="false" customHeight="true" outlineLevel="0" collapsed="false">
      <c r="A15" s="50" t="s">
        <v>63</v>
      </c>
      <c r="B15" s="50"/>
      <c r="C15" s="50"/>
      <c r="D15" s="50"/>
      <c r="E15" s="50"/>
      <c r="F15" s="68"/>
      <c r="G15" s="68"/>
    </row>
    <row r="16" customFormat="false" ht="13.8" hidden="false" customHeight="false" outlineLevel="0" collapsed="false">
      <c r="A16" s="47"/>
      <c r="B16" s="47"/>
      <c r="C16" s="48"/>
      <c r="D16" s="48"/>
      <c r="E16" s="49"/>
      <c r="F16" s="68"/>
      <c r="G16" s="68"/>
    </row>
    <row r="17" customFormat="false" ht="42" hidden="false" customHeight="true" outlineLevel="0" collapsed="false">
      <c r="A17" s="56" t="s">
        <v>64</v>
      </c>
      <c r="B17" s="56" t="s">
        <v>65</v>
      </c>
      <c r="C17" s="56" t="s">
        <v>66</v>
      </c>
      <c r="D17" s="57" t="s">
        <v>67</v>
      </c>
      <c r="E17" s="57"/>
      <c r="F17" s="68"/>
      <c r="G17" s="68"/>
    </row>
    <row r="18" customFormat="false" ht="28.5" hidden="false" customHeight="true" outlineLevel="0" collapsed="false">
      <c r="A18" s="51" t="s">
        <v>41</v>
      </c>
      <c r="B18" s="51" t="s">
        <v>38</v>
      </c>
      <c r="C18" s="58" t="n">
        <v>36</v>
      </c>
      <c r="D18" s="51" t="s">
        <v>68</v>
      </c>
      <c r="E18" s="51"/>
      <c r="F18" s="68"/>
      <c r="G18" s="68"/>
    </row>
    <row r="19" customFormat="false" ht="13.8" hidden="false" customHeight="false" outlineLevel="0" collapsed="false">
      <c r="A19" s="47"/>
      <c r="B19" s="47"/>
      <c r="C19" s="59"/>
      <c r="D19" s="59"/>
      <c r="E19" s="49"/>
      <c r="F19" s="68"/>
      <c r="G19" s="68"/>
    </row>
    <row r="20" customFormat="false" ht="15" hidden="false" customHeight="true" outlineLevel="0" collapsed="false">
      <c r="A20" s="56" t="s">
        <v>69</v>
      </c>
      <c r="B20" s="56"/>
      <c r="C20" s="56"/>
      <c r="D20" s="56"/>
      <c r="E20" s="56"/>
      <c r="F20" s="68"/>
      <c r="G20" s="68"/>
    </row>
    <row r="21" customFormat="false" ht="28.5" hidden="false" customHeight="true" outlineLevel="0" collapsed="false">
      <c r="A21" s="51" t="s">
        <v>54</v>
      </c>
      <c r="B21" s="53" t="s">
        <v>70</v>
      </c>
      <c r="C21" s="53"/>
      <c r="D21" s="53"/>
      <c r="E21" s="60" t="s">
        <v>212</v>
      </c>
      <c r="F21" s="68"/>
      <c r="G21" s="68"/>
    </row>
    <row r="22" customFormat="false" ht="15" hidden="false" customHeight="true" outlineLevel="0" collapsed="false">
      <c r="A22" s="51" t="s">
        <v>56</v>
      </c>
      <c r="B22" s="53" t="s">
        <v>72</v>
      </c>
      <c r="C22" s="53"/>
      <c r="D22" s="53"/>
      <c r="E22" s="55" t="s">
        <v>73</v>
      </c>
      <c r="F22" s="68"/>
      <c r="G22" s="68"/>
    </row>
    <row r="23" customFormat="false" ht="15" hidden="false" customHeight="true" outlineLevel="0" collapsed="false">
      <c r="A23" s="51" t="s">
        <v>58</v>
      </c>
      <c r="B23" s="53" t="s">
        <v>74</v>
      </c>
      <c r="C23" s="53"/>
      <c r="D23" s="53"/>
      <c r="E23" s="61" t="n">
        <v>2838.23</v>
      </c>
      <c r="F23" s="68"/>
      <c r="G23" s="68"/>
    </row>
    <row r="24" customFormat="false" ht="13.8" hidden="false" customHeight="false" outlineLevel="0" collapsed="false">
      <c r="A24" s="47"/>
      <c r="B24" s="47"/>
      <c r="C24" s="48"/>
      <c r="D24" s="48"/>
      <c r="E24" s="49"/>
      <c r="F24" s="68"/>
      <c r="G24" s="68"/>
    </row>
    <row r="25" customFormat="false" ht="15" hidden="false" customHeight="true" outlineLevel="0" collapsed="false">
      <c r="A25" s="50" t="s">
        <v>75</v>
      </c>
      <c r="B25" s="50"/>
      <c r="C25" s="50"/>
      <c r="D25" s="50"/>
      <c r="E25" s="50"/>
      <c r="F25" s="68"/>
      <c r="G25" s="68"/>
    </row>
    <row r="26" customFormat="false" ht="13.8" hidden="false" customHeight="false" outlineLevel="0" collapsed="false">
      <c r="A26" s="47"/>
      <c r="B26" s="47"/>
      <c r="C26" s="48"/>
      <c r="D26" s="48"/>
      <c r="E26" s="49"/>
      <c r="F26" s="68"/>
      <c r="G26" s="68"/>
    </row>
    <row r="27" customFormat="false" ht="15" hidden="false" customHeight="true" outlineLevel="0" collapsed="false">
      <c r="A27" s="62" t="s">
        <v>76</v>
      </c>
      <c r="B27" s="62"/>
      <c r="C27" s="62"/>
      <c r="D27" s="62"/>
      <c r="E27" s="62"/>
      <c r="F27" s="68"/>
      <c r="G27" s="68"/>
    </row>
    <row r="28" customFormat="false" ht="13.8" hidden="false" customHeight="false" outlineLevel="0" collapsed="false">
      <c r="A28" s="47"/>
      <c r="B28" s="47"/>
      <c r="C28" s="48"/>
      <c r="D28" s="48"/>
      <c r="E28" s="49"/>
      <c r="F28" s="68"/>
      <c r="G28" s="68"/>
    </row>
    <row r="29" customFormat="false" ht="28.5" hidden="false" customHeight="true" outlineLevel="0" collapsed="false">
      <c r="A29" s="97" t="s">
        <v>77</v>
      </c>
      <c r="B29" s="97"/>
      <c r="C29" s="97"/>
      <c r="D29" s="97"/>
      <c r="E29" s="56" t="s">
        <v>196</v>
      </c>
      <c r="F29" s="56" t="s">
        <v>197</v>
      </c>
      <c r="G29" s="56" t="s">
        <v>198</v>
      </c>
    </row>
    <row r="30" customFormat="false" ht="15" hidden="false" customHeight="true" outlineLevel="0" collapsed="false">
      <c r="A30" s="56" t="s">
        <v>78</v>
      </c>
      <c r="B30" s="56" t="s">
        <v>79</v>
      </c>
      <c r="C30" s="56"/>
      <c r="D30" s="56"/>
      <c r="E30" s="63" t="s">
        <v>80</v>
      </c>
      <c r="F30" s="63" t="str">
        <f aca="false">E30</f>
        <v>Valor (R$)</v>
      </c>
      <c r="G30" s="63" t="str">
        <f aca="false">F30</f>
        <v>Valor (R$)</v>
      </c>
    </row>
    <row r="31" customFormat="false" ht="15" hidden="false" customHeight="true" outlineLevel="0" collapsed="false">
      <c r="A31" s="51" t="s">
        <v>54</v>
      </c>
      <c r="B31" s="53" t="s">
        <v>81</v>
      </c>
      <c r="C31" s="53"/>
      <c r="D31" s="53"/>
      <c r="E31" s="61" t="n">
        <f aca="false">E23</f>
        <v>2838.23</v>
      </c>
      <c r="F31" s="60" t="s">
        <v>199</v>
      </c>
      <c r="G31" s="60" t="s">
        <v>199</v>
      </c>
    </row>
    <row r="32" customFormat="false" ht="15" hidden="false" customHeight="true" outlineLevel="0" collapsed="false">
      <c r="A32" s="51" t="s">
        <v>56</v>
      </c>
      <c r="B32" s="53" t="s">
        <v>82</v>
      </c>
      <c r="C32" s="53"/>
      <c r="D32" s="53"/>
      <c r="E32" s="60"/>
      <c r="F32" s="60"/>
      <c r="G32" s="60" t="s">
        <v>199</v>
      </c>
    </row>
    <row r="33" customFormat="false" ht="15" hidden="false" customHeight="true" outlineLevel="0" collapsed="false">
      <c r="A33" s="51" t="s">
        <v>58</v>
      </c>
      <c r="B33" s="53" t="s">
        <v>83</v>
      </c>
      <c r="C33" s="53"/>
      <c r="D33" s="53"/>
      <c r="E33" s="60"/>
      <c r="F33" s="60"/>
      <c r="G33" s="60" t="s">
        <v>199</v>
      </c>
    </row>
    <row r="34" customFormat="false" ht="15" hidden="false" customHeight="true" outlineLevel="0" collapsed="false">
      <c r="A34" s="51" t="s">
        <v>61</v>
      </c>
      <c r="B34" s="53" t="s">
        <v>84</v>
      </c>
      <c r="C34" s="53"/>
      <c r="D34" s="51" t="n">
        <v>30</v>
      </c>
      <c r="F34" s="64" t="n">
        <f aca="false">($E$31)/220*0.2*D34</f>
        <v>77.40627273</v>
      </c>
      <c r="G34" s="60" t="s">
        <v>199</v>
      </c>
    </row>
    <row r="35" customFormat="false" ht="15" hidden="false" customHeight="true" outlineLevel="0" collapsed="false">
      <c r="A35" s="51" t="s">
        <v>85</v>
      </c>
      <c r="B35" s="53" t="s">
        <v>86</v>
      </c>
      <c r="C35" s="53"/>
      <c r="D35" s="53"/>
      <c r="E35" s="64"/>
      <c r="F35" s="64"/>
      <c r="G35" s="60" t="s">
        <v>199</v>
      </c>
    </row>
    <row r="36" customFormat="false" ht="15" hidden="false" customHeight="false" outlineLevel="0" collapsed="false">
      <c r="A36" s="51" t="s">
        <v>87</v>
      </c>
      <c r="B36" s="98" t="s">
        <v>200</v>
      </c>
      <c r="C36" s="98"/>
      <c r="D36" s="51" t="n">
        <v>30</v>
      </c>
      <c r="E36" s="64" t="s">
        <v>199</v>
      </c>
      <c r="F36" s="64" t="n">
        <f aca="false">D36*((E31/220)*1.6)</f>
        <v>619.2501818</v>
      </c>
      <c r="G36" s="60" t="s">
        <v>199</v>
      </c>
    </row>
    <row r="37" customFormat="false" ht="15" hidden="false" customHeight="false" outlineLevel="0" collapsed="false">
      <c r="A37" s="51" t="s">
        <v>89</v>
      </c>
      <c r="B37" s="99" t="s">
        <v>201</v>
      </c>
      <c r="C37" s="99"/>
      <c r="D37" s="100" t="n">
        <v>30</v>
      </c>
      <c r="E37" s="64" t="s">
        <v>199</v>
      </c>
      <c r="F37" s="64" t="n">
        <f aca="false">D37*((E31/220)*2)</f>
        <v>774.0627273</v>
      </c>
      <c r="G37" s="60" t="s">
        <v>199</v>
      </c>
    </row>
    <row r="38" customFormat="false" ht="15" hidden="false" customHeight="true" outlineLevel="0" collapsed="false">
      <c r="A38" s="65" t="s">
        <v>91</v>
      </c>
      <c r="B38" s="65"/>
      <c r="C38" s="65"/>
      <c r="D38" s="65"/>
      <c r="E38" s="66" t="n">
        <f aca="false">ROUND(SUM(E31:E37),2)</f>
        <v>2838.23</v>
      </c>
      <c r="F38" s="66" t="n">
        <f aca="false">ROUND(SUM(F31:F37),2)</f>
        <v>1470.72</v>
      </c>
      <c r="G38" s="66" t="n">
        <f aca="false">ROUND(SUM(G31:G37),2)</f>
        <v>0</v>
      </c>
    </row>
    <row r="39" customFormat="false" ht="28.5" hidden="false" customHeight="true" outlineLevel="0" collapsed="false">
      <c r="A39" s="67" t="s">
        <v>92</v>
      </c>
      <c r="B39" s="67"/>
      <c r="C39" s="67"/>
      <c r="D39" s="67"/>
      <c r="E39" s="67"/>
      <c r="F39" s="67"/>
      <c r="G39" s="67"/>
    </row>
    <row r="40" customFormat="false" ht="13.8" hidden="false" customHeight="false" outlineLevel="0" collapsed="false">
      <c r="A40" s="47"/>
      <c r="B40" s="47"/>
      <c r="C40" s="48"/>
      <c r="D40" s="48"/>
      <c r="E40" s="49"/>
      <c r="F40" s="49"/>
      <c r="G40" s="49"/>
    </row>
    <row r="41" customFormat="false" ht="15" hidden="false" customHeight="true" outlineLevel="0" collapsed="false">
      <c r="A41" s="62" t="s">
        <v>93</v>
      </c>
      <c r="B41" s="62"/>
      <c r="C41" s="62"/>
      <c r="D41" s="62"/>
      <c r="E41" s="62"/>
      <c r="F41" s="78"/>
      <c r="G41" s="78"/>
    </row>
    <row r="42" customFormat="false" ht="13.8" hidden="false" customHeight="false" outlineLevel="0" collapsed="false">
      <c r="A42" s="68"/>
      <c r="B42" s="68"/>
      <c r="C42" s="68"/>
      <c r="D42" s="68"/>
      <c r="E42" s="69"/>
      <c r="F42" s="69"/>
      <c r="G42" s="69"/>
    </row>
    <row r="43" customFormat="false" ht="28.5" hidden="false" customHeight="true" outlineLevel="0" collapsed="false">
      <c r="A43" s="97" t="s">
        <v>94</v>
      </c>
      <c r="B43" s="97"/>
      <c r="C43" s="97"/>
      <c r="D43" s="97"/>
      <c r="E43" s="56" t="s">
        <v>196</v>
      </c>
      <c r="F43" s="56" t="s">
        <v>197</v>
      </c>
      <c r="G43" s="56" t="s">
        <v>198</v>
      </c>
    </row>
    <row r="44" customFormat="false" ht="15" hidden="false" customHeight="true" outlineLevel="0" collapsed="false">
      <c r="A44" s="56" t="s">
        <v>95</v>
      </c>
      <c r="B44" s="56" t="s">
        <v>79</v>
      </c>
      <c r="C44" s="56"/>
      <c r="D44" s="57" t="s">
        <v>96</v>
      </c>
      <c r="E44" s="63" t="s">
        <v>80</v>
      </c>
      <c r="F44" s="63" t="str">
        <f aca="false">E44</f>
        <v>Valor (R$)</v>
      </c>
      <c r="G44" s="63" t="str">
        <f aca="false">F44</f>
        <v>Valor (R$)</v>
      </c>
    </row>
    <row r="45" customFormat="false" ht="15" hidden="false" customHeight="true" outlineLevel="0" collapsed="false">
      <c r="A45" s="51" t="s">
        <v>54</v>
      </c>
      <c r="B45" s="53" t="s">
        <v>97</v>
      </c>
      <c r="C45" s="53"/>
      <c r="D45" s="70" t="n">
        <f aca="false">1/12</f>
        <v>0.08333333333</v>
      </c>
      <c r="E45" s="60" t="n">
        <f aca="false">D45*E38</f>
        <v>236.5191667</v>
      </c>
      <c r="F45" s="60" t="n">
        <f aca="false">D45*F38</f>
        <v>122.56</v>
      </c>
      <c r="G45" s="60" t="n">
        <f aca="false">D45*G38</f>
        <v>0</v>
      </c>
    </row>
    <row r="46" customFormat="false" ht="15" hidden="false" customHeight="true" outlineLevel="0" collapsed="false">
      <c r="A46" s="51" t="s">
        <v>56</v>
      </c>
      <c r="B46" s="53" t="s">
        <v>98</v>
      </c>
      <c r="C46" s="53"/>
      <c r="D46" s="70" t="n">
        <v>0.121</v>
      </c>
      <c r="E46" s="60" t="n">
        <f aca="false">D46*E38</f>
        <v>343.42583</v>
      </c>
      <c r="F46" s="60" t="n">
        <f aca="false">D46*F38</f>
        <v>177.95712</v>
      </c>
      <c r="G46" s="60" t="n">
        <f aca="false">D46*G38</f>
        <v>0</v>
      </c>
    </row>
    <row r="47" customFormat="false" ht="15" hidden="false" customHeight="true" outlineLevel="0" collapsed="false">
      <c r="A47" s="71" t="s">
        <v>99</v>
      </c>
      <c r="B47" s="71"/>
      <c r="C47" s="71"/>
      <c r="D47" s="72" t="n">
        <f aca="false">SUM(D45:D46)</f>
        <v>0.20433333333</v>
      </c>
      <c r="E47" s="66" t="n">
        <f aca="false">SUM(E45:E46)</f>
        <v>579.9449967</v>
      </c>
      <c r="F47" s="66" t="n">
        <f aca="false">SUM(F45:F46)</f>
        <v>300.51712</v>
      </c>
      <c r="G47" s="66" t="n">
        <f aca="false">SUM(G45:G46)</f>
        <v>0</v>
      </c>
    </row>
    <row r="48" customFormat="false" ht="15" hidden="false" customHeight="true" outlineLevel="0" collapsed="false">
      <c r="A48" s="67" t="s">
        <v>100</v>
      </c>
      <c r="B48" s="67"/>
      <c r="C48" s="67"/>
      <c r="D48" s="67"/>
      <c r="E48" s="67"/>
      <c r="F48" s="67"/>
      <c r="G48" s="67"/>
    </row>
    <row r="49" customFormat="false" ht="13.8" hidden="false" customHeight="false" outlineLevel="0" collapsed="false">
      <c r="A49" s="68"/>
      <c r="B49" s="68"/>
      <c r="C49" s="68"/>
      <c r="D49" s="68"/>
      <c r="E49" s="69"/>
      <c r="F49" s="69"/>
      <c r="G49" s="69"/>
    </row>
    <row r="50" customFormat="false" ht="28.5" hidden="false" customHeight="true" outlineLevel="0" collapsed="false">
      <c r="A50" s="97" t="s">
        <v>101</v>
      </c>
      <c r="B50" s="97"/>
      <c r="C50" s="97"/>
      <c r="D50" s="97"/>
      <c r="E50" s="56" t="s">
        <v>196</v>
      </c>
      <c r="F50" s="56" t="s">
        <v>197</v>
      </c>
      <c r="G50" s="56" t="s">
        <v>198</v>
      </c>
    </row>
    <row r="51" customFormat="false" ht="15" hidden="false" customHeight="true" outlineLevel="0" collapsed="false">
      <c r="A51" s="56" t="s">
        <v>102</v>
      </c>
      <c r="B51" s="56" t="s">
        <v>79</v>
      </c>
      <c r="C51" s="56"/>
      <c r="D51" s="57" t="s">
        <v>96</v>
      </c>
      <c r="E51" s="63" t="s">
        <v>80</v>
      </c>
      <c r="F51" s="63" t="s">
        <v>80</v>
      </c>
      <c r="G51" s="63" t="s">
        <v>80</v>
      </c>
    </row>
    <row r="52" customFormat="false" ht="15" hidden="false" customHeight="true" outlineLevel="0" collapsed="false">
      <c r="A52" s="51" t="s">
        <v>103</v>
      </c>
      <c r="B52" s="53" t="s">
        <v>104</v>
      </c>
      <c r="C52" s="53"/>
      <c r="D52" s="70" t="n">
        <v>0.2</v>
      </c>
      <c r="E52" s="60" t="n">
        <f aca="false">(D52)*($E$38+$E$47)</f>
        <v>683.63499934</v>
      </c>
      <c r="F52" s="60" t="n">
        <f aca="false">D52*($F$38+$F$47)</f>
        <v>354.247424</v>
      </c>
      <c r="G52" s="60" t="n">
        <f aca="false">D52*($G$38+$G$47)</f>
        <v>0</v>
      </c>
    </row>
    <row r="53" customFormat="false" ht="15" hidden="false" customHeight="true" outlineLevel="0" collapsed="false">
      <c r="A53" s="51"/>
      <c r="B53" s="53" t="s">
        <v>105</v>
      </c>
      <c r="C53" s="53"/>
      <c r="D53" s="70" t="n">
        <v>0.025</v>
      </c>
      <c r="E53" s="60" t="n">
        <f aca="false">(D53)*($E$38+$E$47)</f>
        <v>85.4543749175</v>
      </c>
      <c r="F53" s="60" t="n">
        <f aca="false">D53*($F$38+$F$47)</f>
        <v>44.280928</v>
      </c>
      <c r="G53" s="60" t="n">
        <f aca="false">D53*($G$38+$G$47)</f>
        <v>0</v>
      </c>
    </row>
    <row r="54" customFormat="false" ht="15" hidden="false" customHeight="true" outlineLevel="0" collapsed="false">
      <c r="A54" s="51"/>
      <c r="B54" s="53" t="s">
        <v>24</v>
      </c>
      <c r="C54" s="53"/>
      <c r="D54" s="70" t="n">
        <f aca="false">PROPOSTA!C12</f>
        <v>0.0212</v>
      </c>
      <c r="E54" s="60" t="n">
        <f aca="false">(D54)*($E$38+$E$47)</f>
        <v>72.46530993004</v>
      </c>
      <c r="F54" s="60" t="n">
        <f aca="false">D54*($F$38+$F$47)</f>
        <v>37.550226944</v>
      </c>
      <c r="G54" s="60" t="n">
        <f aca="false">D54*($G$38+$G$47)</f>
        <v>0</v>
      </c>
    </row>
    <row r="55" customFormat="false" ht="15" hidden="false" customHeight="true" outlineLevel="0" collapsed="false">
      <c r="A55" s="51"/>
      <c r="B55" s="53" t="s">
        <v>106</v>
      </c>
      <c r="C55" s="53"/>
      <c r="D55" s="70" t="n">
        <v>0.015</v>
      </c>
      <c r="E55" s="60" t="n">
        <f aca="false">(D55)*($E$38+$E$47)</f>
        <v>51.2726249505</v>
      </c>
      <c r="F55" s="60" t="n">
        <f aca="false">D55*($F$38+$F$47)</f>
        <v>26.5685568</v>
      </c>
      <c r="G55" s="60" t="n">
        <f aca="false">D55*($G$38+$G$47)</f>
        <v>0</v>
      </c>
    </row>
    <row r="56" customFormat="false" ht="15" hidden="false" customHeight="true" outlineLevel="0" collapsed="false">
      <c r="A56" s="51"/>
      <c r="B56" s="53" t="s">
        <v>107</v>
      </c>
      <c r="C56" s="53"/>
      <c r="D56" s="70" t="n">
        <v>0.01</v>
      </c>
      <c r="E56" s="60" t="n">
        <f aca="false">(D56)*($E$38+$E$47)</f>
        <v>34.181749967</v>
      </c>
      <c r="F56" s="60" t="n">
        <f aca="false">D56*($F$38+$F$47)</f>
        <v>17.7123712</v>
      </c>
      <c r="G56" s="60" t="n">
        <f aca="false">D56*($G$38+$G$47)</f>
        <v>0</v>
      </c>
    </row>
    <row r="57" customFormat="false" ht="15" hidden="false" customHeight="true" outlineLevel="0" collapsed="false">
      <c r="A57" s="51"/>
      <c r="B57" s="53" t="s">
        <v>108</v>
      </c>
      <c r="C57" s="53"/>
      <c r="D57" s="70" t="n">
        <v>0.006</v>
      </c>
      <c r="E57" s="60" t="n">
        <f aca="false">(D57)*($E$38+$E$47)</f>
        <v>20.5090499802</v>
      </c>
      <c r="F57" s="60" t="n">
        <f aca="false">D57*($F$38+$F$47)</f>
        <v>10.62742272</v>
      </c>
      <c r="G57" s="60" t="n">
        <f aca="false">D57*($G$38+$G$47)</f>
        <v>0</v>
      </c>
    </row>
    <row r="58" customFormat="false" ht="15" hidden="false" customHeight="true" outlineLevel="0" collapsed="false">
      <c r="A58" s="51"/>
      <c r="B58" s="53" t="s">
        <v>109</v>
      </c>
      <c r="C58" s="53"/>
      <c r="D58" s="70" t="n">
        <v>0.002</v>
      </c>
      <c r="E58" s="60" t="n">
        <f aca="false">(D58)*($E$38+$E$47)</f>
        <v>6.8363499934</v>
      </c>
      <c r="F58" s="60" t="n">
        <f aca="false">D58*($F$38+$F$47)</f>
        <v>3.54247424</v>
      </c>
      <c r="G58" s="60" t="n">
        <f aca="false">D58*($G$38+$G$47)</f>
        <v>0</v>
      </c>
    </row>
    <row r="59" customFormat="false" ht="15" hidden="false" customHeight="true" outlineLevel="0" collapsed="false">
      <c r="A59" s="51" t="s">
        <v>110</v>
      </c>
      <c r="B59" s="53" t="s">
        <v>110</v>
      </c>
      <c r="C59" s="53"/>
      <c r="D59" s="70" t="n">
        <v>0.08</v>
      </c>
      <c r="E59" s="60" t="n">
        <f aca="false">D59*(E38+E47)</f>
        <v>273.4539997</v>
      </c>
      <c r="F59" s="60" t="n">
        <f aca="false">D59*($F$38+$F$47)</f>
        <v>141.6989696</v>
      </c>
      <c r="G59" s="60" t="n">
        <f aca="false">D59*($G$38+$G$47)</f>
        <v>0</v>
      </c>
    </row>
    <row r="60" customFormat="false" ht="15" hidden="false" customHeight="true" outlineLevel="0" collapsed="false">
      <c r="A60" s="71" t="s">
        <v>111</v>
      </c>
      <c r="B60" s="71"/>
      <c r="C60" s="71"/>
      <c r="D60" s="72" t="n">
        <f aca="false">SUM(D52:D59)</f>
        <v>0.3592</v>
      </c>
      <c r="E60" s="66" t="n">
        <f aca="false">SUM(E52:E59)</f>
        <v>1227.80845877864</v>
      </c>
      <c r="F60" s="66" t="n">
        <f aca="false">SUM(F52:F59)</f>
        <v>636.228373504</v>
      </c>
      <c r="G60" s="66" t="n">
        <f aca="false">SUM(G52:G59)</f>
        <v>0</v>
      </c>
    </row>
    <row r="61" customFormat="false" ht="15" hidden="false" customHeight="true" outlineLevel="0" collapsed="false">
      <c r="A61" s="67" t="s">
        <v>112</v>
      </c>
      <c r="B61" s="67"/>
      <c r="C61" s="67"/>
      <c r="D61" s="67"/>
      <c r="E61" s="67"/>
      <c r="F61" s="67"/>
      <c r="G61" s="67"/>
    </row>
    <row r="62" customFormat="false" ht="13.8" hidden="false" customHeight="false" outlineLevel="0" collapsed="false">
      <c r="A62" s="68"/>
      <c r="B62" s="68"/>
      <c r="C62" s="68"/>
      <c r="D62" s="68"/>
      <c r="E62" s="69"/>
      <c r="F62" s="69"/>
      <c r="G62" s="69"/>
    </row>
    <row r="63" customFormat="false" ht="28.5" hidden="false" customHeight="true" outlineLevel="0" collapsed="false">
      <c r="A63" s="97" t="s">
        <v>113</v>
      </c>
      <c r="B63" s="97"/>
      <c r="C63" s="97"/>
      <c r="D63" s="97"/>
      <c r="E63" s="56" t="s">
        <v>196</v>
      </c>
      <c r="F63" s="56" t="s">
        <v>197</v>
      </c>
      <c r="G63" s="56" t="s">
        <v>198</v>
      </c>
    </row>
    <row r="64" customFormat="false" ht="15" hidden="false" customHeight="true" outlineLevel="0" collapsed="false">
      <c r="A64" s="56" t="s">
        <v>114</v>
      </c>
      <c r="B64" s="56" t="s">
        <v>79</v>
      </c>
      <c r="C64" s="56"/>
      <c r="D64" s="56"/>
      <c r="E64" s="63" t="s">
        <v>80</v>
      </c>
      <c r="F64" s="63" t="s">
        <v>80</v>
      </c>
      <c r="G64" s="63" t="s">
        <v>80</v>
      </c>
    </row>
    <row r="65" customFormat="false" ht="28.5" hidden="false" customHeight="true" outlineLevel="0" collapsed="false">
      <c r="A65" s="51" t="s">
        <v>54</v>
      </c>
      <c r="B65" s="53" t="s">
        <v>115</v>
      </c>
      <c r="C65" s="53"/>
      <c r="D65" s="76" t="n">
        <f aca="false">2*21*3.9</f>
        <v>163.8</v>
      </c>
      <c r="E65" s="60" t="n">
        <f aca="false">IF(ROUND((D65)-(E31*0.06),2)&lt;0,0,ROUND((D65)-(E31*0.06),2))</f>
        <v>0</v>
      </c>
      <c r="F65" s="60" t="s">
        <v>199</v>
      </c>
      <c r="G65" s="60" t="s">
        <v>199</v>
      </c>
    </row>
    <row r="66" customFormat="false" ht="28.5" hidden="false" customHeight="true" outlineLevel="0" collapsed="false">
      <c r="A66" s="51" t="s">
        <v>56</v>
      </c>
      <c r="B66" s="53" t="s">
        <v>116</v>
      </c>
      <c r="C66" s="53"/>
      <c r="D66" s="76" t="n">
        <v>22.57</v>
      </c>
      <c r="E66" s="60" t="n">
        <f aca="false">21*D66*0.8</f>
        <v>379.176</v>
      </c>
      <c r="F66" s="60" t="s">
        <v>199</v>
      </c>
      <c r="G66" s="60" t="s">
        <v>199</v>
      </c>
    </row>
    <row r="67" customFormat="false" ht="15" hidden="false" customHeight="true" outlineLevel="0" collapsed="false">
      <c r="A67" s="51" t="s">
        <v>58</v>
      </c>
      <c r="B67" s="53" t="s">
        <v>117</v>
      </c>
      <c r="C67" s="53"/>
      <c r="D67" s="53"/>
      <c r="E67" s="60"/>
      <c r="F67" s="60" t="s">
        <v>199</v>
      </c>
      <c r="G67" s="60" t="s">
        <v>199</v>
      </c>
    </row>
    <row r="68" customFormat="false" ht="15" hidden="false" customHeight="true" outlineLevel="0" collapsed="false">
      <c r="A68" s="51" t="s">
        <v>61</v>
      </c>
      <c r="B68" s="53" t="s">
        <v>118</v>
      </c>
      <c r="C68" s="53"/>
      <c r="D68" s="53"/>
      <c r="E68" s="55" t="n">
        <v>3.53</v>
      </c>
      <c r="F68" s="60" t="s">
        <v>199</v>
      </c>
      <c r="G68" s="60" t="s">
        <v>199</v>
      </c>
    </row>
    <row r="69" customFormat="false" ht="15" hidden="false" customHeight="true" outlineLevel="0" collapsed="false">
      <c r="A69" s="51" t="s">
        <v>85</v>
      </c>
      <c r="B69" s="53" t="s">
        <v>90</v>
      </c>
      <c r="C69" s="53"/>
      <c r="D69" s="53"/>
      <c r="E69" s="60"/>
      <c r="F69" s="60" t="s">
        <v>199</v>
      </c>
      <c r="G69" s="60" t="s">
        <v>199</v>
      </c>
    </row>
    <row r="70" customFormat="false" ht="15" hidden="false" customHeight="true" outlineLevel="0" collapsed="false">
      <c r="A70" s="65" t="s">
        <v>119</v>
      </c>
      <c r="B70" s="65"/>
      <c r="C70" s="65"/>
      <c r="D70" s="65"/>
      <c r="E70" s="66" t="n">
        <f aca="false">SUM(E65:E69)</f>
        <v>382.706</v>
      </c>
      <c r="F70" s="66" t="n">
        <f aca="false">SUM(F65:F69)</f>
        <v>0</v>
      </c>
      <c r="G70" s="66" t="n">
        <f aca="false">SUM(G65:G69)</f>
        <v>0</v>
      </c>
    </row>
    <row r="71" customFormat="false" ht="13.8" hidden="false" customHeight="false" outlineLevel="0" collapsed="false">
      <c r="A71" s="47"/>
      <c r="B71" s="48"/>
      <c r="C71" s="77"/>
      <c r="D71" s="48"/>
      <c r="E71" s="49"/>
      <c r="F71" s="49"/>
      <c r="G71" s="49"/>
    </row>
    <row r="72" customFormat="false" ht="15" hidden="false" customHeight="true" outlineLevel="0" collapsed="false">
      <c r="A72" s="46" t="s">
        <v>120</v>
      </c>
      <c r="B72" s="46"/>
      <c r="C72" s="46"/>
      <c r="D72" s="46"/>
      <c r="E72" s="46"/>
      <c r="F72" s="68"/>
      <c r="G72" s="68"/>
    </row>
    <row r="73" customFormat="false" ht="13.8" hidden="false" customHeight="false" outlineLevel="0" collapsed="false">
      <c r="A73" s="47"/>
      <c r="B73" s="48"/>
      <c r="C73" s="77"/>
      <c r="D73" s="48"/>
      <c r="E73" s="49"/>
      <c r="F73" s="49"/>
      <c r="G73" s="49"/>
    </row>
    <row r="74" customFormat="false" ht="28.5" hidden="false" customHeight="true" outlineLevel="0" collapsed="false">
      <c r="A74" s="97" t="s">
        <v>121</v>
      </c>
      <c r="B74" s="97"/>
      <c r="C74" s="97"/>
      <c r="D74" s="97"/>
      <c r="E74" s="56" t="s">
        <v>196</v>
      </c>
      <c r="F74" s="56" t="s">
        <v>197</v>
      </c>
      <c r="G74" s="56" t="s">
        <v>198</v>
      </c>
    </row>
    <row r="75" customFormat="false" ht="15" hidden="false" customHeight="true" outlineLevel="0" collapsed="false">
      <c r="A75" s="56" t="n">
        <v>2</v>
      </c>
      <c r="B75" s="56" t="s">
        <v>79</v>
      </c>
      <c r="C75" s="56"/>
      <c r="D75" s="56"/>
      <c r="E75" s="63" t="s">
        <v>80</v>
      </c>
      <c r="F75" s="63" t="s">
        <v>80</v>
      </c>
      <c r="G75" s="63" t="s">
        <v>80</v>
      </c>
    </row>
    <row r="76" customFormat="false" ht="15" hidden="false" customHeight="true" outlineLevel="0" collapsed="false">
      <c r="A76" s="51" t="s">
        <v>95</v>
      </c>
      <c r="B76" s="53" t="s">
        <v>122</v>
      </c>
      <c r="C76" s="53"/>
      <c r="D76" s="53"/>
      <c r="E76" s="60" t="n">
        <f aca="false">E47</f>
        <v>579.9449967</v>
      </c>
      <c r="F76" s="60" t="n">
        <f aca="false">F47</f>
        <v>300.51712</v>
      </c>
      <c r="G76" s="60" t="n">
        <f aca="false">G47</f>
        <v>0</v>
      </c>
    </row>
    <row r="77" customFormat="false" ht="15" hidden="false" customHeight="true" outlineLevel="0" collapsed="false">
      <c r="A77" s="51" t="s">
        <v>102</v>
      </c>
      <c r="B77" s="53" t="s">
        <v>123</v>
      </c>
      <c r="C77" s="53"/>
      <c r="D77" s="53"/>
      <c r="E77" s="60" t="n">
        <f aca="false">E60</f>
        <v>1227.80845877864</v>
      </c>
      <c r="F77" s="60" t="n">
        <f aca="false">F60</f>
        <v>636.228373504</v>
      </c>
      <c r="G77" s="60" t="n">
        <f aca="false">G60</f>
        <v>0</v>
      </c>
    </row>
    <row r="78" customFormat="false" ht="15" hidden="false" customHeight="true" outlineLevel="0" collapsed="false">
      <c r="A78" s="51" t="s">
        <v>114</v>
      </c>
      <c r="B78" s="53" t="s">
        <v>124</v>
      </c>
      <c r="C78" s="53"/>
      <c r="D78" s="53"/>
      <c r="E78" s="60" t="n">
        <f aca="false">E70</f>
        <v>382.706</v>
      </c>
      <c r="F78" s="60" t="n">
        <f aca="false">F70</f>
        <v>0</v>
      </c>
      <c r="G78" s="60" t="n">
        <f aca="false">G70</f>
        <v>0</v>
      </c>
    </row>
    <row r="79" customFormat="false" ht="15" hidden="false" customHeight="true" outlineLevel="0" collapsed="false">
      <c r="A79" s="65" t="s">
        <v>125</v>
      </c>
      <c r="B79" s="65"/>
      <c r="C79" s="65"/>
      <c r="D79" s="65"/>
      <c r="E79" s="66" t="n">
        <f aca="false">SUM(E76:E78)</f>
        <v>2190.45945547864</v>
      </c>
      <c r="F79" s="66" t="n">
        <f aca="false">SUM(F76:F78)</f>
        <v>936.745493504</v>
      </c>
      <c r="G79" s="66" t="n">
        <f aca="false">SUM(G76:G78)</f>
        <v>0</v>
      </c>
    </row>
    <row r="80" customFormat="false" ht="13.8" hidden="false" customHeight="false" outlineLevel="0" collapsed="false">
      <c r="A80" s="47"/>
      <c r="B80" s="48"/>
      <c r="C80" s="77"/>
      <c r="D80" s="48"/>
      <c r="E80" s="49"/>
      <c r="F80" s="49"/>
      <c r="G80" s="49"/>
    </row>
    <row r="81" customFormat="false" ht="15" hidden="false" customHeight="true" outlineLevel="0" collapsed="false">
      <c r="A81" s="62" t="s">
        <v>126</v>
      </c>
      <c r="B81" s="62"/>
      <c r="C81" s="62"/>
      <c r="D81" s="62"/>
      <c r="E81" s="62"/>
      <c r="F81" s="78"/>
      <c r="G81" s="78"/>
    </row>
    <row r="82" customFormat="false" ht="13.8" hidden="false" customHeight="false" outlineLevel="0" collapsed="false">
      <c r="A82" s="78"/>
      <c r="B82" s="48"/>
      <c r="C82" s="77"/>
      <c r="D82" s="48"/>
      <c r="E82" s="49"/>
      <c r="F82" s="49"/>
      <c r="G82" s="49"/>
    </row>
    <row r="83" customFormat="false" ht="28.5" hidden="false" customHeight="true" outlineLevel="0" collapsed="false">
      <c r="A83" s="97" t="s">
        <v>127</v>
      </c>
      <c r="B83" s="97"/>
      <c r="C83" s="97"/>
      <c r="D83" s="97"/>
      <c r="E83" s="56" t="s">
        <v>196</v>
      </c>
      <c r="F83" s="56" t="s">
        <v>197</v>
      </c>
      <c r="G83" s="56" t="s">
        <v>198</v>
      </c>
    </row>
    <row r="84" customFormat="false" ht="15" hidden="false" customHeight="true" outlineLevel="0" collapsed="false">
      <c r="A84" s="56" t="n">
        <v>3</v>
      </c>
      <c r="B84" s="56" t="s">
        <v>79</v>
      </c>
      <c r="C84" s="56"/>
      <c r="D84" s="56" t="s">
        <v>128</v>
      </c>
      <c r="E84" s="63" t="s">
        <v>80</v>
      </c>
      <c r="F84" s="63" t="s">
        <v>80</v>
      </c>
      <c r="G84" s="63" t="s">
        <v>80</v>
      </c>
    </row>
    <row r="85" customFormat="false" ht="15" hidden="false" customHeight="true" outlineLevel="0" collapsed="false">
      <c r="A85" s="51" t="s">
        <v>54</v>
      </c>
      <c r="B85" s="53" t="s">
        <v>129</v>
      </c>
      <c r="C85" s="53"/>
      <c r="D85" s="70" t="n">
        <f aca="false">0.42%/3</f>
        <v>0.0014</v>
      </c>
      <c r="E85" s="60" t="n">
        <f aca="false">$D$85*(E38)</f>
        <v>3.973522</v>
      </c>
      <c r="F85" s="60" t="n">
        <f aca="false">$D$85*(F38)</f>
        <v>2.059008</v>
      </c>
      <c r="G85" s="60" t="n">
        <f aca="false">$D$85*(G38)</f>
        <v>0</v>
      </c>
    </row>
    <row r="86" customFormat="false" ht="15" hidden="false" customHeight="true" outlineLevel="0" collapsed="false">
      <c r="A86" s="51" t="s">
        <v>56</v>
      </c>
      <c r="B86" s="53" t="s">
        <v>130</v>
      </c>
      <c r="C86" s="53"/>
      <c r="D86" s="70" t="n">
        <f aca="false">D85*0.08</f>
        <v>0.000112</v>
      </c>
      <c r="E86" s="60" t="n">
        <f aca="false">$D$86*(E38)</f>
        <v>0.31788176</v>
      </c>
      <c r="F86" s="60" t="n">
        <f aca="false">$D$86*(F38)</f>
        <v>0.16472064</v>
      </c>
      <c r="G86" s="60" t="n">
        <f aca="false">$D$86*(G38)</f>
        <v>0</v>
      </c>
    </row>
    <row r="87" customFormat="false" ht="28.5" hidden="false" customHeight="true" outlineLevel="0" collapsed="false">
      <c r="A87" s="51" t="s">
        <v>58</v>
      </c>
      <c r="B87" s="53" t="s">
        <v>131</v>
      </c>
      <c r="C87" s="53"/>
      <c r="D87" s="70" t="n">
        <v>0.0347</v>
      </c>
      <c r="E87" s="60" t="n">
        <f aca="false">$D$87*(E38)</f>
        <v>98.486581</v>
      </c>
      <c r="F87" s="60" t="n">
        <f aca="false">$D$87*(F38)</f>
        <v>51.033984</v>
      </c>
      <c r="G87" s="60" t="n">
        <f aca="false">$D$87*(G38)</f>
        <v>0</v>
      </c>
    </row>
    <row r="88" customFormat="false" ht="15" hidden="false" customHeight="true" outlineLevel="0" collapsed="false">
      <c r="A88" s="51" t="s">
        <v>61</v>
      </c>
      <c r="B88" s="53" t="s">
        <v>132</v>
      </c>
      <c r="C88" s="53"/>
      <c r="D88" s="70" t="n">
        <f aca="false">7/30/12/3</f>
        <v>0.006481481481</v>
      </c>
      <c r="E88" s="60" t="n">
        <f aca="false">$D$88*(E38)</f>
        <v>18.3959351838186</v>
      </c>
      <c r="F88" s="60" t="n">
        <f aca="false">$D$88*(F38)</f>
        <v>9.53244444373632</v>
      </c>
      <c r="G88" s="60" t="n">
        <f aca="false">$D$88*(G38)</f>
        <v>0</v>
      </c>
    </row>
    <row r="89" customFormat="false" ht="28.5" hidden="false" customHeight="true" outlineLevel="0" collapsed="false">
      <c r="A89" s="51" t="s">
        <v>85</v>
      </c>
      <c r="B89" s="53" t="s">
        <v>133</v>
      </c>
      <c r="C89" s="53"/>
      <c r="D89" s="70" t="n">
        <f aca="false">D88*D60</f>
        <v>0.0023281481479752</v>
      </c>
      <c r="E89" s="60" t="n">
        <f aca="false">$D$89*(E38)</f>
        <v>6.60781991802765</v>
      </c>
      <c r="F89" s="60" t="n">
        <f aca="false">$D$89*(F38)</f>
        <v>3.42405404419009</v>
      </c>
      <c r="G89" s="60" t="n">
        <f aca="false">$D$89*(G38)</f>
        <v>0</v>
      </c>
    </row>
    <row r="90" customFormat="false" ht="15" hidden="false" customHeight="true" outlineLevel="0" collapsed="false">
      <c r="A90" s="51" t="s">
        <v>87</v>
      </c>
      <c r="B90" s="53" t="s">
        <v>134</v>
      </c>
      <c r="C90" s="53"/>
      <c r="D90" s="79" t="n">
        <f aca="false">0.062%/3</f>
        <v>0.0002066666667</v>
      </c>
      <c r="E90" s="60" t="n">
        <f aca="false">$D$90*E38</f>
        <v>0.586567533427941</v>
      </c>
      <c r="F90" s="60" t="n">
        <f aca="false">$D$90*F38</f>
        <v>0.303948800049024</v>
      </c>
      <c r="G90" s="60" t="n">
        <f aca="false">$D$90*G38</f>
        <v>0</v>
      </c>
    </row>
    <row r="91" customFormat="false" ht="15" hidden="false" customHeight="true" outlineLevel="0" collapsed="false">
      <c r="A91" s="65" t="s">
        <v>135</v>
      </c>
      <c r="B91" s="65"/>
      <c r="C91" s="65"/>
      <c r="D91" s="65"/>
      <c r="E91" s="66" t="n">
        <f aca="false">SUM(E85:E90)</f>
        <v>128.368307395274</v>
      </c>
      <c r="F91" s="66" t="n">
        <f aca="false">SUM(F85:F90)</f>
        <v>66.5181599279754</v>
      </c>
      <c r="G91" s="66" t="n">
        <f aca="false">SUM(G85:G90)</f>
        <v>0</v>
      </c>
    </row>
    <row r="92" customFormat="false" ht="15" hidden="false" customHeight="true" outlineLevel="0" collapsed="false">
      <c r="A92" s="67" t="s">
        <v>136</v>
      </c>
      <c r="B92" s="67"/>
      <c r="C92" s="67"/>
      <c r="D92" s="67"/>
      <c r="E92" s="67"/>
      <c r="F92" s="67"/>
      <c r="G92" s="67"/>
    </row>
    <row r="93" customFormat="false" ht="13.8" hidden="false" customHeight="false" outlineLevel="0" collapsed="false">
      <c r="A93" s="80"/>
      <c r="B93" s="48"/>
      <c r="C93" s="77"/>
      <c r="D93" s="48"/>
      <c r="E93" s="49"/>
      <c r="F93" s="49"/>
      <c r="G93" s="49"/>
    </row>
    <row r="94" customFormat="false" ht="15" hidden="false" customHeight="true" outlineLevel="0" collapsed="false">
      <c r="A94" s="62" t="s">
        <v>137</v>
      </c>
      <c r="B94" s="62"/>
      <c r="C94" s="62"/>
      <c r="D94" s="62"/>
      <c r="E94" s="62"/>
      <c r="F94" s="78"/>
      <c r="G94" s="78"/>
    </row>
    <row r="95" customFormat="false" ht="13.8" hidden="false" customHeight="false" outlineLevel="0" collapsed="false">
      <c r="A95" s="81"/>
      <c r="B95" s="48"/>
      <c r="C95" s="77"/>
      <c r="D95" s="48"/>
      <c r="E95" s="49"/>
      <c r="F95" s="49"/>
      <c r="G95" s="49"/>
    </row>
    <row r="96" customFormat="false" ht="28.5" hidden="false" customHeight="true" outlineLevel="0" collapsed="false">
      <c r="A96" s="97" t="s">
        <v>138</v>
      </c>
      <c r="B96" s="97"/>
      <c r="C96" s="97"/>
      <c r="D96" s="97"/>
      <c r="E96" s="56" t="s">
        <v>196</v>
      </c>
      <c r="F96" s="56" t="s">
        <v>197</v>
      </c>
      <c r="G96" s="56" t="s">
        <v>198</v>
      </c>
    </row>
    <row r="97" customFormat="false" ht="42" hidden="false" customHeight="true" outlineLevel="0" collapsed="false">
      <c r="A97" s="56" t="s">
        <v>139</v>
      </c>
      <c r="B97" s="73" t="s">
        <v>79</v>
      </c>
      <c r="C97" s="73"/>
      <c r="D97" s="56" t="s">
        <v>128</v>
      </c>
      <c r="E97" s="63" t="s">
        <v>140</v>
      </c>
      <c r="F97" s="63" t="s">
        <v>140</v>
      </c>
      <c r="G97" s="63" t="s">
        <v>140</v>
      </c>
    </row>
    <row r="98" customFormat="false" ht="28.5" hidden="false" customHeight="true" outlineLevel="0" collapsed="false">
      <c r="A98" s="51" t="s">
        <v>54</v>
      </c>
      <c r="B98" s="53" t="s">
        <v>141</v>
      </c>
      <c r="C98" s="53"/>
      <c r="D98" s="82" t="n">
        <v>0.008109589041</v>
      </c>
      <c r="E98" s="60" t="n">
        <f aca="false">D98*$E$38</f>
        <v>23.0168789038374</v>
      </c>
      <c r="F98" s="60" t="n">
        <f aca="false">D98*$F$38</f>
        <v>11.9269347943795</v>
      </c>
      <c r="G98" s="60" t="n">
        <f aca="false">D98*$G$38</f>
        <v>0</v>
      </c>
    </row>
    <row r="99" customFormat="false" ht="28.5" hidden="false" customHeight="true" outlineLevel="0" collapsed="false">
      <c r="A99" s="51" t="s">
        <v>56</v>
      </c>
      <c r="B99" s="53" t="s">
        <v>142</v>
      </c>
      <c r="C99" s="53"/>
      <c r="D99" s="82" t="n">
        <v>0.0006164383562</v>
      </c>
      <c r="E99" s="60" t="n">
        <f aca="false">D99*$E$38</f>
        <v>1.74959383571753</v>
      </c>
      <c r="F99" s="60" t="n">
        <f aca="false">D99*$F$38</f>
        <v>0.906608219230464</v>
      </c>
      <c r="G99" s="60" t="n">
        <f aca="false">D99*$G$38</f>
        <v>0</v>
      </c>
    </row>
    <row r="100" customFormat="false" ht="28.5" hidden="false" customHeight="true" outlineLevel="0" collapsed="false">
      <c r="A100" s="51" t="s">
        <v>58</v>
      </c>
      <c r="B100" s="53" t="s">
        <v>143</v>
      </c>
      <c r="C100" s="53"/>
      <c r="D100" s="82" t="n">
        <v>0.0003205479452</v>
      </c>
      <c r="E100" s="60" t="n">
        <f aca="false">D100*$E$38</f>
        <v>0.909788794504996</v>
      </c>
      <c r="F100" s="60" t="n">
        <f aca="false">D100*$F$38</f>
        <v>0.471436273964544</v>
      </c>
      <c r="G100" s="60" t="n">
        <f aca="false">D100*$G$38</f>
        <v>0</v>
      </c>
    </row>
    <row r="101" customFormat="false" ht="15" hidden="false" customHeight="true" outlineLevel="0" collapsed="false">
      <c r="A101" s="51" t="s">
        <v>61</v>
      </c>
      <c r="B101" s="83" t="s">
        <v>144</v>
      </c>
      <c r="C101" s="83"/>
      <c r="D101" s="82" t="n">
        <v>0.0009715068493</v>
      </c>
      <c r="E101" s="60" t="n">
        <f aca="false">D101*$E$38</f>
        <v>2.75735988488874</v>
      </c>
      <c r="F101" s="60" t="n">
        <f aca="false">D101*$F$38</f>
        <v>1.4288145534025</v>
      </c>
      <c r="G101" s="60" t="n">
        <f aca="false">D101*$G$38</f>
        <v>0</v>
      </c>
    </row>
    <row r="102" customFormat="false" ht="15" hidden="false" customHeight="true" outlineLevel="0" collapsed="false">
      <c r="A102" s="51" t="s">
        <v>85</v>
      </c>
      <c r="B102" s="83" t="s">
        <v>145</v>
      </c>
      <c r="C102" s="83"/>
      <c r="D102" s="82" t="n">
        <v>0.01632876712</v>
      </c>
      <c r="E102" s="60" t="n">
        <f aca="false">D102*$E$38</f>
        <v>46.3447967029976</v>
      </c>
      <c r="F102" s="60" t="n">
        <f aca="false">D102*$F$38</f>
        <v>24.0150443787264</v>
      </c>
      <c r="G102" s="60" t="n">
        <f aca="false">D102*$G$38</f>
        <v>0</v>
      </c>
    </row>
    <row r="103" customFormat="false" ht="15" hidden="false" customHeight="true" outlineLevel="0" collapsed="false">
      <c r="A103" s="65" t="s">
        <v>146</v>
      </c>
      <c r="B103" s="65"/>
      <c r="C103" s="65"/>
      <c r="D103" s="65"/>
      <c r="E103" s="66" t="n">
        <f aca="false">SUM(E98:E102)</f>
        <v>74.7784181219463</v>
      </c>
      <c r="F103" s="66" t="n">
        <f aca="false">SUM(F98:F102)</f>
        <v>38.7488382197034</v>
      </c>
      <c r="G103" s="66" t="n">
        <f aca="false">SUM(G98:G102)</f>
        <v>0</v>
      </c>
    </row>
    <row r="104" customFormat="false" ht="13.8" hidden="false" customHeight="false" outlineLevel="0" collapsed="false">
      <c r="A104" s="81"/>
      <c r="B104" s="48"/>
      <c r="C104" s="77"/>
      <c r="D104" s="48"/>
      <c r="E104" s="49"/>
      <c r="F104" s="49"/>
      <c r="G104" s="49"/>
    </row>
    <row r="105" customFormat="false" ht="28.5" hidden="false" customHeight="true" outlineLevel="0" collapsed="false">
      <c r="A105" s="97" t="s">
        <v>147</v>
      </c>
      <c r="B105" s="97"/>
      <c r="C105" s="97"/>
      <c r="D105" s="97"/>
      <c r="E105" s="56" t="s">
        <v>196</v>
      </c>
      <c r="F105" s="56" t="s">
        <v>197</v>
      </c>
      <c r="G105" s="56" t="s">
        <v>198</v>
      </c>
    </row>
    <row r="106" customFormat="false" ht="42" hidden="false" customHeight="true" outlineLevel="0" collapsed="false">
      <c r="A106" s="84" t="n">
        <v>44231</v>
      </c>
      <c r="B106" s="73" t="s">
        <v>79</v>
      </c>
      <c r="C106" s="73"/>
      <c r="D106" s="73"/>
      <c r="E106" s="63" t="s">
        <v>140</v>
      </c>
      <c r="F106" s="63" t="s">
        <v>140</v>
      </c>
      <c r="G106" s="63" t="s">
        <v>140</v>
      </c>
    </row>
    <row r="107" customFormat="false" ht="15" hidden="false" customHeight="true" outlineLevel="0" collapsed="false">
      <c r="A107" s="51" t="s">
        <v>54</v>
      </c>
      <c r="B107" s="53" t="s">
        <v>148</v>
      </c>
      <c r="C107" s="53"/>
      <c r="D107" s="53"/>
      <c r="E107" s="60"/>
      <c r="F107" s="60"/>
      <c r="G107" s="60"/>
    </row>
    <row r="108" customFormat="false" ht="15" hidden="false" customHeight="true" outlineLevel="0" collapsed="false">
      <c r="A108" s="65" t="s">
        <v>146</v>
      </c>
      <c r="B108" s="65"/>
      <c r="C108" s="65"/>
      <c r="D108" s="65"/>
      <c r="E108" s="66" t="n">
        <f aca="false">E107</f>
        <v>0</v>
      </c>
      <c r="F108" s="66" t="n">
        <f aca="false">F107</f>
        <v>0</v>
      </c>
      <c r="G108" s="66" t="n">
        <f aca="false">G107</f>
        <v>0</v>
      </c>
    </row>
    <row r="109" customFormat="false" ht="13.8" hidden="false" customHeight="false" outlineLevel="0" collapsed="false">
      <c r="A109" s="78"/>
      <c r="B109" s="78"/>
      <c r="C109" s="78"/>
      <c r="D109" s="78"/>
      <c r="E109" s="78"/>
      <c r="F109" s="78"/>
      <c r="G109" s="78"/>
    </row>
    <row r="110" customFormat="false" ht="15" hidden="false" customHeight="true" outlineLevel="0" collapsed="false">
      <c r="A110" s="62" t="s">
        <v>149</v>
      </c>
      <c r="B110" s="62"/>
      <c r="C110" s="62"/>
      <c r="D110" s="62"/>
      <c r="E110" s="62"/>
      <c r="F110" s="78"/>
      <c r="G110" s="78"/>
    </row>
    <row r="111" customFormat="false" ht="28.5" hidden="false" customHeight="false" outlineLevel="0" collapsed="false">
      <c r="A111" s="80"/>
      <c r="B111" s="80"/>
      <c r="C111" s="80"/>
      <c r="D111" s="80"/>
      <c r="E111" s="56" t="s">
        <v>196</v>
      </c>
      <c r="F111" s="56" t="s">
        <v>197</v>
      </c>
      <c r="G111" s="56" t="s">
        <v>198</v>
      </c>
    </row>
    <row r="112" customFormat="false" ht="15" hidden="false" customHeight="true" outlineLevel="0" collapsed="false">
      <c r="A112" s="56" t="s">
        <v>150</v>
      </c>
      <c r="B112" s="73" t="s">
        <v>79</v>
      </c>
      <c r="C112" s="73"/>
      <c r="D112" s="73"/>
      <c r="E112" s="63" t="s">
        <v>80</v>
      </c>
      <c r="F112" s="63" t="s">
        <v>80</v>
      </c>
      <c r="G112" s="63" t="s">
        <v>80</v>
      </c>
    </row>
    <row r="113" customFormat="false" ht="15" hidden="false" customHeight="true" outlineLevel="0" collapsed="false">
      <c r="A113" s="51" t="s">
        <v>54</v>
      </c>
      <c r="B113" s="53" t="s">
        <v>151</v>
      </c>
      <c r="C113" s="53"/>
      <c r="D113" s="53"/>
      <c r="E113" s="60" t="n">
        <v>36.13</v>
      </c>
      <c r="F113" s="60" t="s">
        <v>199</v>
      </c>
      <c r="G113" s="60" t="s">
        <v>199</v>
      </c>
    </row>
    <row r="114" customFormat="false" ht="15" hidden="false" customHeight="true" outlineLevel="0" collapsed="false">
      <c r="A114" s="51" t="s">
        <v>56</v>
      </c>
      <c r="B114" s="53" t="s">
        <v>152</v>
      </c>
      <c r="C114" s="53"/>
      <c r="D114" s="53"/>
      <c r="E114" s="60"/>
      <c r="F114" s="60" t="s">
        <v>199</v>
      </c>
      <c r="G114" s="60" t="s">
        <v>199</v>
      </c>
    </row>
    <row r="115" customFormat="false" ht="15" hidden="false" customHeight="true" outlineLevel="0" collapsed="false">
      <c r="A115" s="51" t="s">
        <v>58</v>
      </c>
      <c r="B115" s="53" t="s">
        <v>213</v>
      </c>
      <c r="C115" s="53"/>
      <c r="D115" s="53"/>
      <c r="E115" s="60" t="n">
        <f aca="false">'Equipametos - Motorista'!D6/C18</f>
        <v>20.4856666666667</v>
      </c>
      <c r="F115" s="60" t="s">
        <v>199</v>
      </c>
      <c r="G115" s="60" t="s">
        <v>199</v>
      </c>
    </row>
    <row r="116" customFormat="false" ht="15" hidden="false" customHeight="false" outlineLevel="0" collapsed="false">
      <c r="A116" s="51" t="s">
        <v>61</v>
      </c>
      <c r="B116" s="101" t="s">
        <v>203</v>
      </c>
      <c r="C116" s="102" t="n">
        <v>20</v>
      </c>
      <c r="D116" s="60" t="n">
        <v>42.62</v>
      </c>
      <c r="E116" s="60" t="s">
        <v>199</v>
      </c>
      <c r="F116" s="60" t="s">
        <v>199</v>
      </c>
      <c r="G116" s="60" t="n">
        <f aca="false">D116*C116</f>
        <v>852.4</v>
      </c>
    </row>
    <row r="117" customFormat="false" ht="15" hidden="false" customHeight="false" outlineLevel="0" collapsed="false">
      <c r="A117" s="51" t="s">
        <v>85</v>
      </c>
      <c r="B117" s="103" t="s">
        <v>204</v>
      </c>
      <c r="C117" s="102" t="n">
        <v>10</v>
      </c>
      <c r="D117" s="60" t="n">
        <v>196.44</v>
      </c>
      <c r="E117" s="60" t="s">
        <v>199</v>
      </c>
      <c r="F117" s="60" t="s">
        <v>199</v>
      </c>
      <c r="G117" s="60" t="n">
        <f aca="false">D117*C117</f>
        <v>1964.4</v>
      </c>
    </row>
    <row r="118" customFormat="false" ht="15" hidden="false" customHeight="true" outlineLevel="0" collapsed="false">
      <c r="A118" s="71" t="s">
        <v>155</v>
      </c>
      <c r="B118" s="71"/>
      <c r="C118" s="71"/>
      <c r="D118" s="71"/>
      <c r="E118" s="66" t="n">
        <f aca="false">SUM(E113:E117)</f>
        <v>56.6156666666667</v>
      </c>
      <c r="F118" s="66" t="n">
        <f aca="false">SUM(F113:F117)</f>
        <v>0</v>
      </c>
      <c r="G118" s="66" t="n">
        <f aca="false">SUM(G113:G117)</f>
        <v>2816.8</v>
      </c>
    </row>
    <row r="119" customFormat="false" ht="13.8" hidden="false" customHeight="false" outlineLevel="0" collapsed="false">
      <c r="A119" s="86"/>
      <c r="B119" s="86"/>
      <c r="C119" s="86"/>
      <c r="D119" s="86"/>
      <c r="E119" s="86"/>
      <c r="F119" s="104"/>
      <c r="G119" s="104"/>
    </row>
    <row r="120" customFormat="false" ht="13.8" hidden="false" customHeight="false" outlineLevel="0" collapsed="false">
      <c r="A120" s="47"/>
      <c r="B120" s="47"/>
      <c r="C120" s="48"/>
      <c r="D120" s="48"/>
      <c r="E120" s="49"/>
      <c r="F120" s="49"/>
      <c r="G120" s="49"/>
    </row>
    <row r="121" customFormat="false" ht="13.8" hidden="false" customHeight="false" outlineLevel="0" collapsed="false">
      <c r="A121" s="87" t="s">
        <v>156</v>
      </c>
      <c r="B121" s="87"/>
      <c r="C121" s="87"/>
      <c r="D121" s="87"/>
      <c r="E121" s="87"/>
      <c r="F121" s="105"/>
      <c r="G121" s="105"/>
    </row>
    <row r="122" customFormat="false" ht="28.5" hidden="false" customHeight="false" outlineLevel="0" collapsed="false">
      <c r="A122" s="47"/>
      <c r="B122" s="47"/>
      <c r="C122" s="48"/>
      <c r="D122" s="48"/>
      <c r="E122" s="56" t="s">
        <v>196</v>
      </c>
      <c r="F122" s="56" t="s">
        <v>197</v>
      </c>
      <c r="G122" s="56" t="s">
        <v>198</v>
      </c>
    </row>
    <row r="123" customFormat="false" ht="15" hidden="false" customHeight="true" outlineLevel="0" collapsed="false">
      <c r="A123" s="56" t="n">
        <v>5</v>
      </c>
      <c r="B123" s="56" t="s">
        <v>157</v>
      </c>
      <c r="C123" s="56"/>
      <c r="D123" s="56"/>
      <c r="E123" s="63" t="s">
        <v>80</v>
      </c>
      <c r="F123" s="63" t="s">
        <v>80</v>
      </c>
      <c r="G123" s="63" t="s">
        <v>80</v>
      </c>
    </row>
    <row r="124" customFormat="false" ht="15" hidden="false" customHeight="true" outlineLevel="0" collapsed="false">
      <c r="A124" s="51" t="s">
        <v>54</v>
      </c>
      <c r="B124" s="53" t="s">
        <v>158</v>
      </c>
      <c r="C124" s="53"/>
      <c r="D124" s="53"/>
      <c r="E124" s="60" t="n">
        <f aca="false">E38</f>
        <v>2838.23</v>
      </c>
      <c r="F124" s="60" t="n">
        <f aca="false">F38</f>
        <v>1470.72</v>
      </c>
      <c r="G124" s="60" t="n">
        <f aca="false">G38</f>
        <v>0</v>
      </c>
    </row>
    <row r="125" customFormat="false" ht="15" hidden="false" customHeight="true" outlineLevel="0" collapsed="false">
      <c r="A125" s="51" t="s">
        <v>56</v>
      </c>
      <c r="B125" s="53" t="s">
        <v>159</v>
      </c>
      <c r="C125" s="53"/>
      <c r="D125" s="53"/>
      <c r="E125" s="60" t="n">
        <f aca="false">E79</f>
        <v>2190.45945547864</v>
      </c>
      <c r="F125" s="60" t="n">
        <f aca="false">F79</f>
        <v>936.745493504</v>
      </c>
      <c r="G125" s="60" t="n">
        <f aca="false">G79</f>
        <v>0</v>
      </c>
    </row>
    <row r="126" customFormat="false" ht="15" hidden="false" customHeight="true" outlineLevel="0" collapsed="false">
      <c r="A126" s="51" t="s">
        <v>58</v>
      </c>
      <c r="B126" s="53" t="s">
        <v>160</v>
      </c>
      <c r="C126" s="53"/>
      <c r="D126" s="53"/>
      <c r="E126" s="60" t="n">
        <f aca="false">E91</f>
        <v>128.368307395274</v>
      </c>
      <c r="F126" s="60" t="n">
        <f aca="false">F91</f>
        <v>66.5181599279754</v>
      </c>
      <c r="G126" s="60" t="n">
        <f aca="false">G91</f>
        <v>0</v>
      </c>
    </row>
    <row r="127" customFormat="false" ht="15" hidden="false" customHeight="true" outlineLevel="0" collapsed="false">
      <c r="A127" s="51" t="s">
        <v>61</v>
      </c>
      <c r="B127" s="53" t="s">
        <v>161</v>
      </c>
      <c r="C127" s="53"/>
      <c r="D127" s="53"/>
      <c r="E127" s="60" t="n">
        <f aca="false">E103+E108</f>
        <v>74.7784181219463</v>
      </c>
      <c r="F127" s="60" t="n">
        <f aca="false">F103+F108</f>
        <v>38.7488382197034</v>
      </c>
      <c r="G127" s="60" t="n">
        <f aca="false">G103+G108</f>
        <v>0</v>
      </c>
    </row>
    <row r="128" customFormat="false" ht="15" hidden="false" customHeight="true" outlineLevel="0" collapsed="false">
      <c r="A128" s="51" t="s">
        <v>85</v>
      </c>
      <c r="B128" s="53" t="s">
        <v>162</v>
      </c>
      <c r="C128" s="53"/>
      <c r="D128" s="53"/>
      <c r="E128" s="60" t="n">
        <f aca="false">E118</f>
        <v>56.6156666666667</v>
      </c>
      <c r="F128" s="60" t="n">
        <f aca="false">F118</f>
        <v>0</v>
      </c>
      <c r="G128" s="60" t="n">
        <f aca="false">G118</f>
        <v>2816.8</v>
      </c>
    </row>
    <row r="129" customFormat="false" ht="15" hidden="false" customHeight="true" outlineLevel="0" collapsed="false">
      <c r="A129" s="65" t="s">
        <v>157</v>
      </c>
      <c r="B129" s="65"/>
      <c r="C129" s="65"/>
      <c r="D129" s="65"/>
      <c r="E129" s="66" t="n">
        <f aca="false">SUM(E124:E128)</f>
        <v>5288.45184766253</v>
      </c>
      <c r="F129" s="66" t="n">
        <f aca="false">SUM(F124:F128)</f>
        <v>2512.73249165168</v>
      </c>
      <c r="G129" s="66" t="n">
        <f aca="false">SUM(G124:G128)</f>
        <v>2816.8</v>
      </c>
    </row>
    <row r="130" customFormat="false" ht="13.8" hidden="false" customHeight="false" outlineLevel="0" collapsed="false">
      <c r="A130" s="47"/>
      <c r="B130" s="47"/>
      <c r="C130" s="48"/>
      <c r="D130" s="48"/>
      <c r="E130" s="49"/>
      <c r="F130" s="49"/>
      <c r="G130" s="49"/>
    </row>
    <row r="131" customFormat="false" ht="15" hidden="false" customHeight="true" outlineLevel="0" collapsed="false">
      <c r="A131" s="62" t="s">
        <v>163</v>
      </c>
      <c r="B131" s="62"/>
      <c r="C131" s="62"/>
      <c r="D131" s="62"/>
      <c r="E131" s="62"/>
      <c r="F131" s="78"/>
      <c r="G131" s="78"/>
    </row>
    <row r="132" customFormat="false" ht="28.5" hidden="false" customHeight="false" outlineLevel="0" collapsed="false">
      <c r="A132" s="47"/>
      <c r="B132" s="47"/>
      <c r="C132" s="48"/>
      <c r="D132" s="48"/>
      <c r="E132" s="56" t="s">
        <v>196</v>
      </c>
      <c r="F132" s="56" t="s">
        <v>197</v>
      </c>
      <c r="G132" s="56" t="s">
        <v>198</v>
      </c>
    </row>
    <row r="133" customFormat="false" ht="15" hidden="false" customHeight="true" outlineLevel="0" collapsed="false">
      <c r="A133" s="97" t="s">
        <v>164</v>
      </c>
      <c r="B133" s="97"/>
      <c r="C133" s="97"/>
      <c r="D133" s="97"/>
      <c r="E133" s="63" t="s">
        <v>80</v>
      </c>
      <c r="F133" s="63" t="s">
        <v>80</v>
      </c>
      <c r="G133" s="63" t="s">
        <v>80</v>
      </c>
    </row>
    <row r="134" customFormat="false" ht="15" hidden="false" customHeight="true" outlineLevel="0" collapsed="false">
      <c r="A134" s="51" t="s">
        <v>54</v>
      </c>
      <c r="B134" s="53" t="s">
        <v>165</v>
      </c>
      <c r="C134" s="53"/>
      <c r="D134" s="88" t="n">
        <v>0.0235</v>
      </c>
      <c r="E134" s="60" t="n">
        <f aca="false">E129*$D$134</f>
        <v>124.278618420069</v>
      </c>
      <c r="F134" s="60" t="n">
        <f aca="false">F129*$D$134</f>
        <v>59.0492135538145</v>
      </c>
      <c r="G134" s="60" t="n">
        <f aca="false">G129*$D$134</f>
        <v>66.1948</v>
      </c>
    </row>
    <row r="135" customFormat="false" ht="15" hidden="false" customHeight="true" outlineLevel="0" collapsed="false">
      <c r="A135" s="51" t="s">
        <v>56</v>
      </c>
      <c r="B135" s="53" t="s">
        <v>166</v>
      </c>
      <c r="C135" s="53"/>
      <c r="D135" s="88" t="n">
        <v>0.0201</v>
      </c>
      <c r="E135" s="60" t="n">
        <f aca="false">(E129+E134)*$D$135</f>
        <v>108.79588236826</v>
      </c>
      <c r="F135" s="60" t="n">
        <f aca="false">(F129+F134)*$D$135</f>
        <v>51.6928122746304</v>
      </c>
      <c r="G135" s="60" t="n">
        <v>0</v>
      </c>
    </row>
    <row r="136" customFormat="false" ht="15" hidden="false" customHeight="false" outlineLevel="0" collapsed="false">
      <c r="A136" s="89" t="s">
        <v>58</v>
      </c>
      <c r="B136" s="90" t="s">
        <v>167</v>
      </c>
      <c r="C136" s="90"/>
      <c r="D136" s="91" t="n">
        <f aca="false">SUM(D138:D140)</f>
        <v>0.1125</v>
      </c>
      <c r="E136" s="60" t="n">
        <f aca="false">E138+E139+E140</f>
        <v>699.9117906487</v>
      </c>
      <c r="F136" s="60" t="n">
        <f aca="false">F138+F139+F140</f>
        <v>332.553107849593</v>
      </c>
      <c r="G136" s="60" t="n">
        <f aca="false">G138+G139+G140</f>
        <v>365.450045070423</v>
      </c>
    </row>
    <row r="137" customFormat="false" ht="15" hidden="false" customHeight="false" outlineLevel="0" collapsed="false">
      <c r="A137" s="89" t="s">
        <v>168</v>
      </c>
      <c r="B137" s="92" t="s">
        <v>169</v>
      </c>
      <c r="C137" s="93"/>
      <c r="D137" s="94" t="n">
        <f aca="false">1-D136</f>
        <v>0.8875</v>
      </c>
      <c r="E137" s="95" t="n">
        <f aca="false">(E129+E134+E135)/$D$137</f>
        <v>6221.43813909956</v>
      </c>
      <c r="F137" s="95" t="n">
        <f aca="false">(F129+F134+F135)/$D$137</f>
        <v>2956.02762532972</v>
      </c>
      <c r="G137" s="95" t="n">
        <f aca="false">(G129+G134+G135)/$D$137</f>
        <v>3248.44484507042</v>
      </c>
    </row>
    <row r="138" customFormat="false" ht="15" hidden="false" customHeight="false" outlineLevel="0" collapsed="false">
      <c r="A138" s="96" t="s">
        <v>170</v>
      </c>
      <c r="B138" s="90" t="s">
        <v>22</v>
      </c>
      <c r="C138" s="90"/>
      <c r="D138" s="70" t="n">
        <f aca="false">PROPOSTA!E11</f>
        <v>0.0165</v>
      </c>
      <c r="E138" s="95" t="n">
        <f aca="false">D138*$E$137</f>
        <v>102.653729295143</v>
      </c>
      <c r="F138" s="95" t="n">
        <f aca="false">D138*$F$137</f>
        <v>48.7744558179403</v>
      </c>
      <c r="G138" s="95" t="n">
        <f aca="false">D138*$G$137</f>
        <v>53.599339943662</v>
      </c>
    </row>
    <row r="139" customFormat="false" ht="15" hidden="false" customHeight="false" outlineLevel="0" collapsed="false">
      <c r="A139" s="96" t="s">
        <v>171</v>
      </c>
      <c r="B139" s="90" t="s">
        <v>23</v>
      </c>
      <c r="C139" s="90"/>
      <c r="D139" s="70" t="n">
        <f aca="false">PROPOSTA!G11</f>
        <v>0.076</v>
      </c>
      <c r="E139" s="95" t="n">
        <f aca="false">D139*$E$137</f>
        <v>472.829298571566</v>
      </c>
      <c r="F139" s="95" t="n">
        <f aca="false">D139*$F$137</f>
        <v>224.658099525058</v>
      </c>
      <c r="G139" s="95" t="n">
        <f aca="false">D139*$G$137</f>
        <v>246.881808225352</v>
      </c>
    </row>
    <row r="140" customFormat="false" ht="15" hidden="false" customHeight="false" outlineLevel="0" collapsed="false">
      <c r="A140" s="89" t="s">
        <v>172</v>
      </c>
      <c r="B140" s="90" t="s">
        <v>173</v>
      </c>
      <c r="C140" s="90"/>
      <c r="D140" s="88" t="n">
        <v>0.02</v>
      </c>
      <c r="E140" s="95" t="n">
        <f aca="false">D140*$E$137</f>
        <v>124.428762781991</v>
      </c>
      <c r="F140" s="95" t="n">
        <f aca="false">D140*$F$137</f>
        <v>59.1205525065943</v>
      </c>
      <c r="G140" s="95" t="n">
        <f aca="false">D140*$G$137</f>
        <v>64.9688969014085</v>
      </c>
    </row>
    <row r="141" customFormat="false" ht="15" hidden="false" customHeight="true" outlineLevel="0" collapsed="false">
      <c r="A141" s="71" t="s">
        <v>174</v>
      </c>
      <c r="B141" s="71"/>
      <c r="C141" s="71"/>
      <c r="D141" s="71"/>
      <c r="E141" s="66" t="n">
        <f aca="false">SUM(E134:E136)</f>
        <v>932.98629143703</v>
      </c>
      <c r="F141" s="66" t="n">
        <f aca="false">SUM(F134:F136)</f>
        <v>443.295133678038</v>
      </c>
      <c r="G141" s="66" t="n">
        <f aca="false">SUM(G134:G136)</f>
        <v>431.644845070423</v>
      </c>
    </row>
    <row r="142" customFormat="false" ht="13.8" hidden="false" customHeight="false" outlineLevel="0" collapsed="false">
      <c r="A142" s="47"/>
      <c r="B142" s="47"/>
      <c r="C142" s="48"/>
      <c r="D142" s="48"/>
      <c r="E142" s="49"/>
      <c r="F142" s="49"/>
      <c r="G142" s="49"/>
    </row>
    <row r="143" customFormat="false" ht="15" hidden="false" customHeight="true" outlineLevel="0" collapsed="false">
      <c r="A143" s="50" t="s">
        <v>175</v>
      </c>
      <c r="B143" s="50"/>
      <c r="C143" s="50"/>
      <c r="D143" s="50"/>
      <c r="E143" s="50"/>
      <c r="F143" s="106"/>
      <c r="G143" s="106"/>
    </row>
    <row r="144" customFormat="false" ht="13.8" hidden="false" customHeight="false" outlineLevel="0" collapsed="false">
      <c r="A144" s="47"/>
      <c r="B144" s="47"/>
      <c r="C144" s="48"/>
      <c r="D144" s="48"/>
      <c r="E144" s="49"/>
      <c r="F144" s="49"/>
      <c r="G144" s="49"/>
    </row>
    <row r="145" customFormat="false" ht="28.5" hidden="false" customHeight="true" outlineLevel="0" collapsed="false">
      <c r="A145" s="97" t="s">
        <v>176</v>
      </c>
      <c r="B145" s="97"/>
      <c r="C145" s="97"/>
      <c r="D145" s="97"/>
      <c r="E145" s="56" t="s">
        <v>196</v>
      </c>
      <c r="F145" s="56" t="s">
        <v>197</v>
      </c>
      <c r="G145" s="56" t="s">
        <v>198</v>
      </c>
    </row>
    <row r="146" customFormat="false" ht="15" hidden="false" customHeight="true" outlineLevel="0" collapsed="false">
      <c r="A146" s="74"/>
      <c r="B146" s="75" t="s">
        <v>177</v>
      </c>
      <c r="C146" s="75"/>
      <c r="D146" s="75"/>
      <c r="E146" s="63" t="s">
        <v>80</v>
      </c>
      <c r="F146" s="63" t="s">
        <v>80</v>
      </c>
      <c r="G146" s="63" t="s">
        <v>80</v>
      </c>
    </row>
    <row r="147" customFormat="false" ht="15" hidden="false" customHeight="true" outlineLevel="0" collapsed="false">
      <c r="A147" s="51" t="s">
        <v>178</v>
      </c>
      <c r="B147" s="53" t="s">
        <v>179</v>
      </c>
      <c r="C147" s="53"/>
      <c r="D147" s="53"/>
      <c r="E147" s="60" t="n">
        <f aca="false">E124</f>
        <v>2838.23</v>
      </c>
      <c r="F147" s="60" t="n">
        <f aca="false">F124</f>
        <v>1470.72</v>
      </c>
      <c r="G147" s="60" t="n">
        <f aca="false">G124</f>
        <v>0</v>
      </c>
    </row>
    <row r="148" customFormat="false" ht="15" hidden="false" customHeight="true" outlineLevel="0" collapsed="false">
      <c r="A148" s="51" t="s">
        <v>180</v>
      </c>
      <c r="B148" s="53" t="s">
        <v>181</v>
      </c>
      <c r="C148" s="53"/>
      <c r="D148" s="53"/>
      <c r="E148" s="60" t="n">
        <f aca="false">E125</f>
        <v>2190.45945547864</v>
      </c>
      <c r="F148" s="60" t="n">
        <f aca="false">F125</f>
        <v>936.745493504</v>
      </c>
      <c r="G148" s="60" t="n">
        <f aca="false">G125</f>
        <v>0</v>
      </c>
    </row>
    <row r="149" customFormat="false" ht="15" hidden="false" customHeight="true" outlineLevel="0" collapsed="false">
      <c r="A149" s="51" t="s">
        <v>182</v>
      </c>
      <c r="B149" s="53" t="s">
        <v>183</v>
      </c>
      <c r="C149" s="53"/>
      <c r="D149" s="53"/>
      <c r="E149" s="60" t="n">
        <f aca="false">E126</f>
        <v>128.368307395274</v>
      </c>
      <c r="F149" s="60" t="n">
        <f aca="false">F126</f>
        <v>66.5181599279754</v>
      </c>
      <c r="G149" s="60" t="n">
        <f aca="false">G126</f>
        <v>0</v>
      </c>
    </row>
    <row r="150" customFormat="false" ht="15" hidden="false" customHeight="true" outlineLevel="0" collapsed="false">
      <c r="A150" s="51" t="s">
        <v>184</v>
      </c>
      <c r="B150" s="53" t="s">
        <v>185</v>
      </c>
      <c r="C150" s="53"/>
      <c r="D150" s="53"/>
      <c r="E150" s="60" t="n">
        <f aca="false">E127</f>
        <v>74.7784181219463</v>
      </c>
      <c r="F150" s="60" t="n">
        <f aca="false">F127</f>
        <v>38.7488382197034</v>
      </c>
      <c r="G150" s="60" t="n">
        <f aca="false">G127</f>
        <v>0</v>
      </c>
    </row>
    <row r="151" customFormat="false" ht="15" hidden="false" customHeight="true" outlineLevel="0" collapsed="false">
      <c r="A151" s="51" t="s">
        <v>186</v>
      </c>
      <c r="B151" s="53" t="s">
        <v>187</v>
      </c>
      <c r="C151" s="53"/>
      <c r="D151" s="53"/>
      <c r="E151" s="60" t="n">
        <f aca="false">E128</f>
        <v>56.6156666666667</v>
      </c>
      <c r="F151" s="60" t="n">
        <f aca="false">F128</f>
        <v>0</v>
      </c>
      <c r="G151" s="60" t="n">
        <f aca="false">G128</f>
        <v>2816.8</v>
      </c>
    </row>
    <row r="152" customFormat="false" ht="15" hidden="false" customHeight="true" outlineLevel="0" collapsed="false">
      <c r="A152" s="51" t="s">
        <v>188</v>
      </c>
      <c r="B152" s="53" t="s">
        <v>189</v>
      </c>
      <c r="C152" s="53"/>
      <c r="D152" s="53"/>
      <c r="E152" s="60" t="n">
        <f aca="false">E141</f>
        <v>932.98629143703</v>
      </c>
      <c r="F152" s="60" t="n">
        <f aca="false">F141</f>
        <v>443.295133678038</v>
      </c>
      <c r="G152" s="60" t="n">
        <f aca="false">G141</f>
        <v>431.644845070423</v>
      </c>
    </row>
    <row r="153" customFormat="false" ht="15" hidden="false" customHeight="true" outlineLevel="0" collapsed="false">
      <c r="A153" s="71" t="s">
        <v>190</v>
      </c>
      <c r="B153" s="71"/>
      <c r="C153" s="71"/>
      <c r="D153" s="71"/>
      <c r="E153" s="66" t="n">
        <f aca="false">ROUND(SUM(E147:E152),2)</f>
        <v>6221.44</v>
      </c>
      <c r="F153" s="66" t="n">
        <f aca="false">ROUND(SUM(F147:F152),2)</f>
        <v>2956.03</v>
      </c>
      <c r="G153" s="66" t="n">
        <f aca="false">ROUND(SUM(G147:G152),2)</f>
        <v>3248.44</v>
      </c>
    </row>
    <row r="154" customFormat="false" ht="13.8" hidden="false" customHeight="false" outlineLevel="0" collapsed="false">
      <c r="A154" s="68"/>
      <c r="B154" s="68"/>
      <c r="C154" s="68"/>
      <c r="D154" s="68"/>
      <c r="E154" s="69"/>
      <c r="F154" s="69"/>
      <c r="G154" s="69"/>
    </row>
    <row r="155" customFormat="false" ht="28.5" hidden="false" customHeight="true" outlineLevel="0" collapsed="false">
      <c r="A155" s="97" t="s">
        <v>205</v>
      </c>
      <c r="B155" s="97"/>
      <c r="C155" s="97"/>
      <c r="D155" s="97"/>
      <c r="E155" s="56" t="s">
        <v>196</v>
      </c>
      <c r="F155" s="56" t="s">
        <v>197</v>
      </c>
      <c r="G155" s="56" t="s">
        <v>198</v>
      </c>
    </row>
    <row r="156" customFormat="false" ht="15" hidden="false" customHeight="true" outlineLevel="0" collapsed="false">
      <c r="A156" s="74" t="s">
        <v>206</v>
      </c>
      <c r="B156" s="74"/>
      <c r="C156" s="74"/>
      <c r="D156" s="74"/>
      <c r="E156" s="107" t="n">
        <v>1</v>
      </c>
      <c r="F156" s="107" t="n">
        <v>1</v>
      </c>
      <c r="G156" s="107" t="n">
        <v>1</v>
      </c>
    </row>
    <row r="157" customFormat="false" ht="15" hidden="false" customHeight="true" outlineLevel="0" collapsed="false">
      <c r="A157" s="74" t="s">
        <v>207</v>
      </c>
      <c r="B157" s="74"/>
      <c r="C157" s="74"/>
      <c r="D157" s="74"/>
      <c r="E157" s="107" t="n">
        <v>36</v>
      </c>
      <c r="F157" s="107" t="n">
        <v>36</v>
      </c>
      <c r="G157" s="107" t="n">
        <v>36</v>
      </c>
    </row>
    <row r="158" customFormat="false" ht="15" hidden="false" customHeight="true" outlineLevel="0" collapsed="false">
      <c r="A158" s="74" t="s">
        <v>208</v>
      </c>
      <c r="B158" s="74"/>
      <c r="C158" s="74"/>
      <c r="D158" s="74"/>
      <c r="E158" s="64" t="n">
        <f aca="false">E156*E157*E153</f>
        <v>223971.84</v>
      </c>
      <c r="F158" s="64" t="n">
        <f aca="false">F156*F157*F153</f>
        <v>106417.08</v>
      </c>
      <c r="G158" s="64" t="n">
        <f aca="false">G156*G157*G153</f>
        <v>116943.84</v>
      </c>
    </row>
    <row r="159" customFormat="false" ht="15" hidden="false" customHeight="true" outlineLevel="0" collapsed="false">
      <c r="A159" s="71" t="s">
        <v>191</v>
      </c>
      <c r="B159" s="71"/>
      <c r="C159" s="71"/>
      <c r="D159" s="71"/>
      <c r="E159" s="66" t="n">
        <f aca="false">E158+F158+G158</f>
        <v>447332.76</v>
      </c>
      <c r="F159" s="66"/>
      <c r="G159" s="66"/>
    </row>
    <row r="160" customFormat="false" ht="15" hidden="false" customHeight="true" outlineLevel="0" collapsed="false">
      <c r="A160" s="71" t="s">
        <v>209</v>
      </c>
      <c r="B160" s="71"/>
      <c r="C160" s="71"/>
      <c r="D160" s="71"/>
      <c r="E160" s="66" t="n">
        <f aca="false">E159/36</f>
        <v>12425.91</v>
      </c>
      <c r="F160" s="66"/>
      <c r="G160" s="66"/>
    </row>
    <row r="161" customFormat="false" ht="15" hidden="false" customHeight="true" outlineLevel="0" collapsed="false">
      <c r="A161" s="71" t="s">
        <v>210</v>
      </c>
      <c r="B161" s="71"/>
      <c r="C161" s="71"/>
      <c r="D161" s="71"/>
      <c r="E161" s="66" t="n">
        <f aca="false">E159/(E156*E157)</f>
        <v>12425.91</v>
      </c>
      <c r="F161" s="66"/>
      <c r="G161" s="66"/>
    </row>
  </sheetData>
  <mergeCells count="133">
    <mergeCell ref="A1:E1"/>
    <mergeCell ref="A3:E3"/>
    <mergeCell ref="B5:E5"/>
    <mergeCell ref="B6:E6"/>
    <mergeCell ref="A8:E8"/>
    <mergeCell ref="B10:D10"/>
    <mergeCell ref="B11:D11"/>
    <mergeCell ref="B12:D12"/>
    <mergeCell ref="B13:D13"/>
    <mergeCell ref="A15:E15"/>
    <mergeCell ref="D17:E17"/>
    <mergeCell ref="D18:E18"/>
    <mergeCell ref="C19:D19"/>
    <mergeCell ref="A20:E20"/>
    <mergeCell ref="B21:D21"/>
    <mergeCell ref="B22:D22"/>
    <mergeCell ref="B23:D23"/>
    <mergeCell ref="A25:E25"/>
    <mergeCell ref="A27:E27"/>
    <mergeCell ref="A29:D29"/>
    <mergeCell ref="B30:D30"/>
    <mergeCell ref="B31:D31"/>
    <mergeCell ref="B32:D32"/>
    <mergeCell ref="B33:D33"/>
    <mergeCell ref="B34:C34"/>
    <mergeCell ref="B35:D35"/>
    <mergeCell ref="B36:C36"/>
    <mergeCell ref="B37:C37"/>
    <mergeCell ref="A38:D38"/>
    <mergeCell ref="A39:G39"/>
    <mergeCell ref="A41:E41"/>
    <mergeCell ref="A43:D43"/>
    <mergeCell ref="B44:C44"/>
    <mergeCell ref="B45:C45"/>
    <mergeCell ref="B46:C46"/>
    <mergeCell ref="A47:C47"/>
    <mergeCell ref="A48:G48"/>
    <mergeCell ref="A50:D50"/>
    <mergeCell ref="B51:C51"/>
    <mergeCell ref="A52:A58"/>
    <mergeCell ref="B52:C52"/>
    <mergeCell ref="B53:C53"/>
    <mergeCell ref="B54:C54"/>
    <mergeCell ref="B55:C55"/>
    <mergeCell ref="B56:C56"/>
    <mergeCell ref="B57:C57"/>
    <mergeCell ref="B58:C58"/>
    <mergeCell ref="B59:C59"/>
    <mergeCell ref="A60:C60"/>
    <mergeCell ref="A61:G61"/>
    <mergeCell ref="A63:D63"/>
    <mergeCell ref="B64:D64"/>
    <mergeCell ref="B65:C65"/>
    <mergeCell ref="B66:C66"/>
    <mergeCell ref="B67:D67"/>
    <mergeCell ref="B68:D68"/>
    <mergeCell ref="B69:D69"/>
    <mergeCell ref="A70:D70"/>
    <mergeCell ref="A72:E72"/>
    <mergeCell ref="A74:D74"/>
    <mergeCell ref="B75:D75"/>
    <mergeCell ref="B76:D76"/>
    <mergeCell ref="B77:D77"/>
    <mergeCell ref="B78:D78"/>
    <mergeCell ref="A79:D79"/>
    <mergeCell ref="A81:E81"/>
    <mergeCell ref="A83:D83"/>
    <mergeCell ref="B84:C84"/>
    <mergeCell ref="B85:C85"/>
    <mergeCell ref="B86:C86"/>
    <mergeCell ref="B87:C87"/>
    <mergeCell ref="B88:C88"/>
    <mergeCell ref="B89:C89"/>
    <mergeCell ref="B90:C90"/>
    <mergeCell ref="A91:D91"/>
    <mergeCell ref="A92:G92"/>
    <mergeCell ref="A94:E94"/>
    <mergeCell ref="A96:D96"/>
    <mergeCell ref="B97:C97"/>
    <mergeCell ref="B98:C98"/>
    <mergeCell ref="B99:C99"/>
    <mergeCell ref="B100:C100"/>
    <mergeCell ref="B101:C101"/>
    <mergeCell ref="B102:C102"/>
    <mergeCell ref="A103:D103"/>
    <mergeCell ref="A105:D105"/>
    <mergeCell ref="B106:D106"/>
    <mergeCell ref="B107:D107"/>
    <mergeCell ref="A108:D108"/>
    <mergeCell ref="A110:E110"/>
    <mergeCell ref="B112:D112"/>
    <mergeCell ref="B113:D113"/>
    <mergeCell ref="B114:D114"/>
    <mergeCell ref="B115:D115"/>
    <mergeCell ref="A118:D118"/>
    <mergeCell ref="A119:E119"/>
    <mergeCell ref="A121:E121"/>
    <mergeCell ref="B123:D123"/>
    <mergeCell ref="B124:D124"/>
    <mergeCell ref="B125:D125"/>
    <mergeCell ref="B126:D126"/>
    <mergeCell ref="B127:D127"/>
    <mergeCell ref="B128:D128"/>
    <mergeCell ref="A129:D129"/>
    <mergeCell ref="A131:E131"/>
    <mergeCell ref="A133:D133"/>
    <mergeCell ref="B134:C134"/>
    <mergeCell ref="B135:C135"/>
    <mergeCell ref="B136:C136"/>
    <mergeCell ref="B138:C138"/>
    <mergeCell ref="B139:C139"/>
    <mergeCell ref="B140:C140"/>
    <mergeCell ref="A141:D141"/>
    <mergeCell ref="A143:E143"/>
    <mergeCell ref="A145:D145"/>
    <mergeCell ref="B146:D146"/>
    <mergeCell ref="B147:D147"/>
    <mergeCell ref="B148:D148"/>
    <mergeCell ref="B149:D149"/>
    <mergeCell ref="B150:D150"/>
    <mergeCell ref="B151:D151"/>
    <mergeCell ref="B152:D152"/>
    <mergeCell ref="A153:D153"/>
    <mergeCell ref="A155:D155"/>
    <mergeCell ref="A156:D156"/>
    <mergeCell ref="A157:D157"/>
    <mergeCell ref="A158:D158"/>
    <mergeCell ref="A159:D159"/>
    <mergeCell ref="E159:G159"/>
    <mergeCell ref="A160:D160"/>
    <mergeCell ref="E160:G160"/>
    <mergeCell ref="A161:D161"/>
    <mergeCell ref="E161:G161"/>
  </mergeCells>
  <printOptions headings="false" gridLines="false" gridLinesSet="true" horizontalCentered="tru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5" man="true" max="65535" min="0"/>
  </col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tabColor rgb="FFFF00FF"/>
    <pageSetUpPr fitToPage="false"/>
  </sheetPr>
  <dimension ref="A1:G16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3" activeCellId="0" sqref="E13"/>
    </sheetView>
  </sheetViews>
  <sheetFormatPr defaultRowHeight="13.8" zeroHeight="false" outlineLevelRow="0" outlineLevelCol="0"/>
  <cols>
    <col collapsed="false" customWidth="true" hidden="false" outlineLevel="0" max="1" min="1" style="0" width="16.71"/>
    <col collapsed="false" customWidth="true" hidden="false" outlineLevel="0" max="2" min="2" style="0" width="22.3"/>
    <col collapsed="false" customWidth="true" hidden="false" outlineLevel="0" max="3" min="3" style="0" width="28.14"/>
    <col collapsed="false" customWidth="true" hidden="false" outlineLevel="0" max="4" min="4" style="0" width="14.57"/>
    <col collapsed="false" customWidth="true" hidden="false" outlineLevel="0" max="7" min="5" style="0" width="16.43"/>
    <col collapsed="false" customWidth="true" hidden="false" outlineLevel="0" max="1025" min="8" style="0" width="14.43"/>
  </cols>
  <sheetData>
    <row r="1" customFormat="false" ht="15" hidden="false" customHeight="true" outlineLevel="0" collapsed="false">
      <c r="A1" s="46" t="s">
        <v>49</v>
      </c>
      <c r="B1" s="46"/>
      <c r="C1" s="46"/>
      <c r="D1" s="46"/>
      <c r="E1" s="46"/>
      <c r="F1" s="68"/>
      <c r="G1" s="68"/>
    </row>
    <row r="2" customFormat="false" ht="13.8" hidden="false" customHeight="false" outlineLevel="0" collapsed="false">
      <c r="A2" s="47"/>
      <c r="B2" s="47"/>
      <c r="C2" s="48"/>
      <c r="D2" s="48"/>
      <c r="E2" s="49"/>
      <c r="F2" s="68"/>
      <c r="G2" s="68"/>
    </row>
    <row r="3" customFormat="false" ht="15" hidden="false" customHeight="true" outlineLevel="0" collapsed="false">
      <c r="A3" s="50" t="s">
        <v>50</v>
      </c>
      <c r="B3" s="50"/>
      <c r="C3" s="50"/>
      <c r="D3" s="50"/>
      <c r="E3" s="50"/>
      <c r="F3" s="68"/>
      <c r="G3" s="68"/>
    </row>
    <row r="4" customFormat="false" ht="13.8" hidden="false" customHeight="false" outlineLevel="0" collapsed="false">
      <c r="A4" s="47"/>
      <c r="B4" s="47"/>
      <c r="C4" s="48"/>
      <c r="D4" s="48"/>
      <c r="E4" s="49"/>
      <c r="F4" s="68"/>
      <c r="G4" s="68"/>
    </row>
    <row r="5" customFormat="false" ht="15" hidden="false" customHeight="false" outlineLevel="0" collapsed="false">
      <c r="A5" s="51" t="s">
        <v>51</v>
      </c>
      <c r="B5" s="52" t="str">
        <f aca="false">PROPOSTA!C2</f>
        <v>23232.001266/2021-84</v>
      </c>
      <c r="C5" s="52"/>
      <c r="D5" s="52"/>
      <c r="E5" s="52"/>
      <c r="F5" s="68"/>
      <c r="G5" s="68"/>
    </row>
    <row r="6" customFormat="false" ht="15" hidden="false" customHeight="false" outlineLevel="0" collapsed="false">
      <c r="A6" s="51" t="s">
        <v>52</v>
      </c>
      <c r="B6" s="52" t="str">
        <f aca="false">PROPOSTA!E2</f>
        <v>20/2022</v>
      </c>
      <c r="C6" s="52"/>
      <c r="D6" s="52"/>
      <c r="E6" s="52"/>
      <c r="F6" s="68"/>
      <c r="G6" s="68"/>
    </row>
    <row r="7" customFormat="false" ht="13.8" hidden="false" customHeight="false" outlineLevel="0" collapsed="false">
      <c r="A7" s="47"/>
      <c r="B7" s="47"/>
      <c r="C7" s="48"/>
      <c r="D7" s="48"/>
      <c r="E7" s="49"/>
      <c r="F7" s="68"/>
      <c r="G7" s="68"/>
    </row>
    <row r="8" customFormat="false" ht="15" hidden="false" customHeight="true" outlineLevel="0" collapsed="false">
      <c r="A8" s="50" t="s">
        <v>53</v>
      </c>
      <c r="B8" s="50"/>
      <c r="C8" s="50"/>
      <c r="D8" s="50"/>
      <c r="E8" s="50"/>
      <c r="F8" s="68"/>
      <c r="G8" s="68"/>
    </row>
    <row r="9" customFormat="false" ht="13.8" hidden="false" customHeight="false" outlineLevel="0" collapsed="false">
      <c r="A9" s="47"/>
      <c r="B9" s="47"/>
      <c r="C9" s="48"/>
      <c r="D9" s="48"/>
      <c r="E9" s="49"/>
      <c r="F9" s="68"/>
      <c r="G9" s="68"/>
    </row>
    <row r="10" customFormat="false" ht="15" hidden="false" customHeight="true" outlineLevel="0" collapsed="false">
      <c r="A10" s="51" t="s">
        <v>54</v>
      </c>
      <c r="B10" s="53" t="s">
        <v>55</v>
      </c>
      <c r="C10" s="53"/>
      <c r="D10" s="53"/>
      <c r="E10" s="54" t="n">
        <f aca="false">PROPOSTA!G2</f>
        <v>44678</v>
      </c>
      <c r="F10" s="68"/>
      <c r="G10" s="68"/>
    </row>
    <row r="11" customFormat="false" ht="15" hidden="false" customHeight="true" outlineLevel="0" collapsed="false">
      <c r="A11" s="51" t="s">
        <v>56</v>
      </c>
      <c r="B11" s="53" t="s">
        <v>57</v>
      </c>
      <c r="C11" s="53"/>
      <c r="D11" s="53"/>
      <c r="E11" s="55" t="s">
        <v>43</v>
      </c>
      <c r="F11" s="68"/>
      <c r="G11" s="68"/>
    </row>
    <row r="12" customFormat="false" ht="14.9" hidden="false" customHeight="true" outlineLevel="0" collapsed="false">
      <c r="A12" s="51" t="s">
        <v>58</v>
      </c>
      <c r="B12" s="53" t="s">
        <v>59</v>
      </c>
      <c r="C12" s="53"/>
      <c r="D12" s="53"/>
      <c r="E12" s="55" t="s">
        <v>214</v>
      </c>
      <c r="F12" s="68"/>
      <c r="G12" s="68"/>
    </row>
    <row r="13" customFormat="false" ht="15" hidden="false" customHeight="true" outlineLevel="0" collapsed="false">
      <c r="A13" s="51" t="s">
        <v>61</v>
      </c>
      <c r="B13" s="53" t="s">
        <v>62</v>
      </c>
      <c r="C13" s="53"/>
      <c r="D13" s="53"/>
      <c r="E13" s="51" t="n">
        <v>36</v>
      </c>
      <c r="F13" s="68"/>
      <c r="G13" s="68"/>
    </row>
    <row r="14" customFormat="false" ht="13.8" hidden="false" customHeight="false" outlineLevel="0" collapsed="false">
      <c r="A14" s="47"/>
      <c r="B14" s="47"/>
      <c r="C14" s="48"/>
      <c r="D14" s="48"/>
      <c r="E14" s="49"/>
      <c r="F14" s="68"/>
      <c r="G14" s="68"/>
    </row>
    <row r="15" customFormat="false" ht="15" hidden="false" customHeight="true" outlineLevel="0" collapsed="false">
      <c r="A15" s="50" t="s">
        <v>63</v>
      </c>
      <c r="B15" s="50"/>
      <c r="C15" s="50"/>
      <c r="D15" s="50"/>
      <c r="E15" s="50"/>
      <c r="F15" s="68"/>
      <c r="G15" s="68"/>
    </row>
    <row r="16" customFormat="false" ht="13.8" hidden="false" customHeight="false" outlineLevel="0" collapsed="false">
      <c r="A16" s="47"/>
      <c r="B16" s="47"/>
      <c r="C16" s="48"/>
      <c r="D16" s="48"/>
      <c r="E16" s="49"/>
      <c r="F16" s="68"/>
      <c r="G16" s="68"/>
    </row>
    <row r="17" customFormat="false" ht="42" hidden="false" customHeight="true" outlineLevel="0" collapsed="false">
      <c r="A17" s="56" t="s">
        <v>64</v>
      </c>
      <c r="B17" s="56" t="s">
        <v>65</v>
      </c>
      <c r="C17" s="56" t="s">
        <v>66</v>
      </c>
      <c r="D17" s="57" t="s">
        <v>67</v>
      </c>
      <c r="E17" s="57"/>
      <c r="F17" s="68"/>
      <c r="G17" s="68"/>
    </row>
    <row r="18" customFormat="false" ht="28.5" hidden="false" customHeight="true" outlineLevel="0" collapsed="false">
      <c r="A18" s="51" t="s">
        <v>41</v>
      </c>
      <c r="B18" s="51" t="s">
        <v>38</v>
      </c>
      <c r="C18" s="58" t="n">
        <v>108</v>
      </c>
      <c r="D18" s="51" t="s">
        <v>68</v>
      </c>
      <c r="E18" s="51"/>
      <c r="F18" s="68"/>
      <c r="G18" s="68"/>
    </row>
    <row r="19" customFormat="false" ht="13.8" hidden="false" customHeight="false" outlineLevel="0" collapsed="false">
      <c r="A19" s="47"/>
      <c r="B19" s="47"/>
      <c r="C19" s="59"/>
      <c r="D19" s="59"/>
      <c r="E19" s="49"/>
      <c r="F19" s="68"/>
      <c r="G19" s="68"/>
    </row>
    <row r="20" customFormat="false" ht="15" hidden="false" customHeight="true" outlineLevel="0" collapsed="false">
      <c r="A20" s="56" t="s">
        <v>69</v>
      </c>
      <c r="B20" s="56"/>
      <c r="C20" s="56"/>
      <c r="D20" s="56"/>
      <c r="E20" s="56"/>
      <c r="F20" s="68"/>
      <c r="G20" s="68"/>
    </row>
    <row r="21" customFormat="false" ht="28.5" hidden="false" customHeight="true" outlineLevel="0" collapsed="false">
      <c r="A21" s="51" t="s">
        <v>54</v>
      </c>
      <c r="B21" s="53" t="s">
        <v>70</v>
      </c>
      <c r="C21" s="53"/>
      <c r="D21" s="53"/>
      <c r="E21" s="60" t="s">
        <v>212</v>
      </c>
      <c r="F21" s="68"/>
      <c r="G21" s="68"/>
    </row>
    <row r="22" customFormat="false" ht="15" hidden="false" customHeight="true" outlineLevel="0" collapsed="false">
      <c r="A22" s="51" t="s">
        <v>56</v>
      </c>
      <c r="B22" s="53" t="s">
        <v>72</v>
      </c>
      <c r="C22" s="53"/>
      <c r="D22" s="53"/>
      <c r="E22" s="55" t="s">
        <v>215</v>
      </c>
      <c r="F22" s="68"/>
      <c r="G22" s="68"/>
    </row>
    <row r="23" customFormat="false" ht="15" hidden="false" customHeight="true" outlineLevel="0" collapsed="false">
      <c r="A23" s="51" t="s">
        <v>58</v>
      </c>
      <c r="B23" s="53" t="s">
        <v>74</v>
      </c>
      <c r="C23" s="53"/>
      <c r="D23" s="53"/>
      <c r="E23" s="61" t="n">
        <v>2314.77</v>
      </c>
      <c r="F23" s="68"/>
      <c r="G23" s="68"/>
    </row>
    <row r="24" customFormat="false" ht="13.8" hidden="false" customHeight="false" outlineLevel="0" collapsed="false">
      <c r="A24" s="47"/>
      <c r="B24" s="47"/>
      <c r="C24" s="48"/>
      <c r="D24" s="48"/>
      <c r="E24" s="49"/>
      <c r="F24" s="68"/>
      <c r="G24" s="68"/>
    </row>
    <row r="25" customFormat="false" ht="15" hidden="false" customHeight="true" outlineLevel="0" collapsed="false">
      <c r="A25" s="50" t="s">
        <v>75</v>
      </c>
      <c r="B25" s="50"/>
      <c r="C25" s="50"/>
      <c r="D25" s="50"/>
      <c r="E25" s="50"/>
      <c r="F25" s="68"/>
      <c r="G25" s="68"/>
    </row>
    <row r="26" customFormat="false" ht="13.8" hidden="false" customHeight="false" outlineLevel="0" collapsed="false">
      <c r="A26" s="47"/>
      <c r="B26" s="47"/>
      <c r="C26" s="48"/>
      <c r="D26" s="48"/>
      <c r="E26" s="49"/>
      <c r="F26" s="68"/>
      <c r="G26" s="68"/>
    </row>
    <row r="27" customFormat="false" ht="15" hidden="false" customHeight="true" outlineLevel="0" collapsed="false">
      <c r="A27" s="62" t="s">
        <v>76</v>
      </c>
      <c r="B27" s="62"/>
      <c r="C27" s="62"/>
      <c r="D27" s="62"/>
      <c r="E27" s="62"/>
      <c r="F27" s="68"/>
      <c r="G27" s="68"/>
    </row>
    <row r="28" customFormat="false" ht="13.8" hidden="false" customHeight="false" outlineLevel="0" collapsed="false">
      <c r="A28" s="47"/>
      <c r="B28" s="47"/>
      <c r="C28" s="48"/>
      <c r="D28" s="48"/>
      <c r="E28" s="49"/>
      <c r="F28" s="68"/>
      <c r="G28" s="68"/>
    </row>
    <row r="29" customFormat="false" ht="28.5" hidden="false" customHeight="true" outlineLevel="0" collapsed="false">
      <c r="A29" s="97" t="s">
        <v>77</v>
      </c>
      <c r="B29" s="97"/>
      <c r="C29" s="97"/>
      <c r="D29" s="97"/>
      <c r="E29" s="56" t="s">
        <v>196</v>
      </c>
      <c r="F29" s="56" t="s">
        <v>197</v>
      </c>
      <c r="G29" s="56" t="s">
        <v>198</v>
      </c>
    </row>
    <row r="30" customFormat="false" ht="15" hidden="false" customHeight="true" outlineLevel="0" collapsed="false">
      <c r="A30" s="56" t="s">
        <v>78</v>
      </c>
      <c r="B30" s="56" t="s">
        <v>79</v>
      </c>
      <c r="C30" s="56"/>
      <c r="D30" s="56"/>
      <c r="E30" s="63" t="s">
        <v>80</v>
      </c>
      <c r="F30" s="63" t="str">
        <f aca="false">E30</f>
        <v>Valor (R$)</v>
      </c>
      <c r="G30" s="63" t="str">
        <f aca="false">F30</f>
        <v>Valor (R$)</v>
      </c>
    </row>
    <row r="31" customFormat="false" ht="15" hidden="false" customHeight="true" outlineLevel="0" collapsed="false">
      <c r="A31" s="51" t="s">
        <v>54</v>
      </c>
      <c r="B31" s="53" t="s">
        <v>81</v>
      </c>
      <c r="C31" s="53"/>
      <c r="D31" s="53"/>
      <c r="E31" s="61" t="n">
        <f aca="false">E23</f>
        <v>2314.77</v>
      </c>
      <c r="F31" s="60" t="s">
        <v>199</v>
      </c>
      <c r="G31" s="60" t="s">
        <v>199</v>
      </c>
    </row>
    <row r="32" customFormat="false" ht="15" hidden="false" customHeight="true" outlineLevel="0" collapsed="false">
      <c r="A32" s="51" t="s">
        <v>56</v>
      </c>
      <c r="B32" s="53" t="s">
        <v>82</v>
      </c>
      <c r="C32" s="53"/>
      <c r="D32" s="53"/>
      <c r="E32" s="60"/>
      <c r="F32" s="60"/>
      <c r="G32" s="60" t="s">
        <v>199</v>
      </c>
    </row>
    <row r="33" customFormat="false" ht="15" hidden="false" customHeight="true" outlineLevel="0" collapsed="false">
      <c r="A33" s="51" t="s">
        <v>58</v>
      </c>
      <c r="B33" s="53" t="s">
        <v>83</v>
      </c>
      <c r="C33" s="53"/>
      <c r="D33" s="53"/>
      <c r="E33" s="60"/>
      <c r="F33" s="60"/>
      <c r="G33" s="60" t="s">
        <v>199</v>
      </c>
    </row>
    <row r="34" customFormat="false" ht="15" hidden="false" customHeight="true" outlineLevel="0" collapsed="false">
      <c r="A34" s="51" t="s">
        <v>61</v>
      </c>
      <c r="B34" s="53" t="s">
        <v>84</v>
      </c>
      <c r="C34" s="53"/>
      <c r="D34" s="51" t="n">
        <v>10</v>
      </c>
      <c r="F34" s="64" t="n">
        <f aca="false">($E$31)/220*0.2*D34</f>
        <v>21.04336364</v>
      </c>
      <c r="G34" s="60" t="s">
        <v>199</v>
      </c>
    </row>
    <row r="35" customFormat="false" ht="15" hidden="false" customHeight="true" outlineLevel="0" collapsed="false">
      <c r="A35" s="51" t="s">
        <v>85</v>
      </c>
      <c r="B35" s="53" t="s">
        <v>86</v>
      </c>
      <c r="C35" s="53"/>
      <c r="D35" s="53"/>
      <c r="E35" s="64"/>
      <c r="F35" s="64"/>
      <c r="G35" s="60" t="s">
        <v>199</v>
      </c>
    </row>
    <row r="36" customFormat="false" ht="15" hidden="false" customHeight="false" outlineLevel="0" collapsed="false">
      <c r="A36" s="51" t="s">
        <v>87</v>
      </c>
      <c r="B36" s="98" t="s">
        <v>216</v>
      </c>
      <c r="C36" s="98"/>
      <c r="D36" s="108" t="n">
        <v>30</v>
      </c>
      <c r="E36" s="64" t="s">
        <v>199</v>
      </c>
      <c r="F36" s="64" t="n">
        <f aca="false">D36*((E31/220)*1.5)</f>
        <v>473.4756818</v>
      </c>
      <c r="G36" s="60" t="s">
        <v>199</v>
      </c>
    </row>
    <row r="37" customFormat="false" ht="15" hidden="false" customHeight="false" outlineLevel="0" collapsed="false">
      <c r="A37" s="109" t="s">
        <v>89</v>
      </c>
      <c r="B37" s="110" t="s">
        <v>90</v>
      </c>
      <c r="C37" s="110"/>
      <c r="D37" s="100"/>
      <c r="E37" s="111" t="s">
        <v>199</v>
      </c>
      <c r="F37" s="64"/>
      <c r="G37" s="60" t="s">
        <v>199</v>
      </c>
    </row>
    <row r="38" customFormat="false" ht="15" hidden="false" customHeight="true" outlineLevel="0" collapsed="false">
      <c r="A38" s="65" t="s">
        <v>91</v>
      </c>
      <c r="B38" s="65"/>
      <c r="C38" s="65"/>
      <c r="D38" s="65"/>
      <c r="E38" s="66" t="n">
        <f aca="false">ROUND(SUM(E31:E37),2)</f>
        <v>2314.77</v>
      </c>
      <c r="F38" s="66" t="n">
        <f aca="false">ROUND(SUM(F31:F37),2)</f>
        <v>494.52</v>
      </c>
      <c r="G38" s="66" t="n">
        <f aca="false">ROUND(SUM(G31:G37),2)</f>
        <v>0</v>
      </c>
    </row>
    <row r="39" customFormat="false" ht="28.5" hidden="false" customHeight="true" outlineLevel="0" collapsed="false">
      <c r="A39" s="67" t="s">
        <v>92</v>
      </c>
      <c r="B39" s="67"/>
      <c r="C39" s="67"/>
      <c r="D39" s="67"/>
      <c r="E39" s="67"/>
      <c r="F39" s="67"/>
      <c r="G39" s="67"/>
    </row>
    <row r="40" customFormat="false" ht="13.8" hidden="false" customHeight="false" outlineLevel="0" collapsed="false">
      <c r="A40" s="47"/>
      <c r="B40" s="47"/>
      <c r="C40" s="48"/>
      <c r="D40" s="48"/>
      <c r="E40" s="49"/>
      <c r="F40" s="49"/>
      <c r="G40" s="49"/>
    </row>
    <row r="41" customFormat="false" ht="15" hidden="false" customHeight="true" outlineLevel="0" collapsed="false">
      <c r="A41" s="62" t="s">
        <v>93</v>
      </c>
      <c r="B41" s="62"/>
      <c r="C41" s="62"/>
      <c r="D41" s="62"/>
      <c r="E41" s="62"/>
      <c r="F41" s="78"/>
      <c r="G41" s="78"/>
    </row>
    <row r="42" customFormat="false" ht="13.8" hidden="false" customHeight="false" outlineLevel="0" collapsed="false">
      <c r="A42" s="68"/>
      <c r="B42" s="68"/>
      <c r="C42" s="68"/>
      <c r="D42" s="68"/>
      <c r="E42" s="69"/>
      <c r="F42" s="69"/>
      <c r="G42" s="69"/>
    </row>
    <row r="43" customFormat="false" ht="28.5" hidden="false" customHeight="true" outlineLevel="0" collapsed="false">
      <c r="A43" s="97" t="s">
        <v>94</v>
      </c>
      <c r="B43" s="97"/>
      <c r="C43" s="97"/>
      <c r="D43" s="97"/>
      <c r="E43" s="56" t="s">
        <v>196</v>
      </c>
      <c r="F43" s="56" t="s">
        <v>197</v>
      </c>
      <c r="G43" s="56" t="s">
        <v>198</v>
      </c>
    </row>
    <row r="44" customFormat="false" ht="15" hidden="false" customHeight="true" outlineLevel="0" collapsed="false">
      <c r="A44" s="56" t="s">
        <v>95</v>
      </c>
      <c r="B44" s="56" t="s">
        <v>79</v>
      </c>
      <c r="C44" s="56"/>
      <c r="D44" s="57" t="s">
        <v>96</v>
      </c>
      <c r="E44" s="63" t="s">
        <v>80</v>
      </c>
      <c r="F44" s="63" t="str">
        <f aca="false">E44</f>
        <v>Valor (R$)</v>
      </c>
      <c r="G44" s="63" t="str">
        <f aca="false">F44</f>
        <v>Valor (R$)</v>
      </c>
    </row>
    <row r="45" customFormat="false" ht="15" hidden="false" customHeight="true" outlineLevel="0" collapsed="false">
      <c r="A45" s="51" t="s">
        <v>54</v>
      </c>
      <c r="B45" s="53" t="s">
        <v>97</v>
      </c>
      <c r="C45" s="53"/>
      <c r="D45" s="70" t="n">
        <f aca="false">1/12</f>
        <v>0.08333333333</v>
      </c>
      <c r="E45" s="60" t="n">
        <f aca="false">D45*E38</f>
        <v>192.8975</v>
      </c>
      <c r="F45" s="60" t="n">
        <f aca="false">D45*F38</f>
        <v>41.21</v>
      </c>
      <c r="G45" s="60" t="n">
        <f aca="false">D45*G38</f>
        <v>0</v>
      </c>
    </row>
    <row r="46" customFormat="false" ht="15" hidden="false" customHeight="true" outlineLevel="0" collapsed="false">
      <c r="A46" s="51" t="s">
        <v>56</v>
      </c>
      <c r="B46" s="53" t="s">
        <v>98</v>
      </c>
      <c r="C46" s="53"/>
      <c r="D46" s="70" t="n">
        <v>0.121</v>
      </c>
      <c r="E46" s="60" t="n">
        <f aca="false">D46*E38</f>
        <v>280.08717</v>
      </c>
      <c r="F46" s="60" t="n">
        <f aca="false">D46*F38</f>
        <v>59.83692</v>
      </c>
      <c r="G46" s="60" t="n">
        <f aca="false">D46*G38</f>
        <v>0</v>
      </c>
    </row>
    <row r="47" customFormat="false" ht="15" hidden="false" customHeight="true" outlineLevel="0" collapsed="false">
      <c r="A47" s="71" t="s">
        <v>99</v>
      </c>
      <c r="B47" s="71"/>
      <c r="C47" s="71"/>
      <c r="D47" s="72" t="n">
        <f aca="false">SUM(D45:D46)</f>
        <v>0.20433333333</v>
      </c>
      <c r="E47" s="66" t="n">
        <f aca="false">SUM(E45:E46)</f>
        <v>472.98467</v>
      </c>
      <c r="F47" s="66" t="n">
        <f aca="false">SUM(F45:F46)</f>
        <v>101.04692</v>
      </c>
      <c r="G47" s="66" t="n">
        <f aca="false">SUM(G45:G46)</f>
        <v>0</v>
      </c>
    </row>
    <row r="48" customFormat="false" ht="15" hidden="false" customHeight="true" outlineLevel="0" collapsed="false">
      <c r="A48" s="67" t="s">
        <v>100</v>
      </c>
      <c r="B48" s="67"/>
      <c r="C48" s="67"/>
      <c r="D48" s="67"/>
      <c r="E48" s="67"/>
      <c r="F48" s="67"/>
      <c r="G48" s="67"/>
    </row>
    <row r="49" customFormat="false" ht="13.8" hidden="false" customHeight="false" outlineLevel="0" collapsed="false">
      <c r="A49" s="68"/>
      <c r="B49" s="68"/>
      <c r="C49" s="68"/>
      <c r="D49" s="68"/>
      <c r="E49" s="69"/>
      <c r="F49" s="69"/>
      <c r="G49" s="69"/>
    </row>
    <row r="50" customFormat="false" ht="28.5" hidden="false" customHeight="true" outlineLevel="0" collapsed="false">
      <c r="A50" s="97" t="s">
        <v>101</v>
      </c>
      <c r="B50" s="97"/>
      <c r="C50" s="97"/>
      <c r="D50" s="97"/>
      <c r="E50" s="56" t="s">
        <v>196</v>
      </c>
      <c r="F50" s="56" t="s">
        <v>197</v>
      </c>
      <c r="G50" s="56" t="s">
        <v>198</v>
      </c>
    </row>
    <row r="51" customFormat="false" ht="15" hidden="false" customHeight="true" outlineLevel="0" collapsed="false">
      <c r="A51" s="56" t="s">
        <v>102</v>
      </c>
      <c r="B51" s="56" t="s">
        <v>79</v>
      </c>
      <c r="C51" s="56"/>
      <c r="D51" s="57" t="s">
        <v>96</v>
      </c>
      <c r="E51" s="63" t="s">
        <v>80</v>
      </c>
      <c r="F51" s="63" t="s">
        <v>80</v>
      </c>
      <c r="G51" s="63" t="s">
        <v>80</v>
      </c>
    </row>
    <row r="52" customFormat="false" ht="15" hidden="false" customHeight="true" outlineLevel="0" collapsed="false">
      <c r="A52" s="51" t="s">
        <v>103</v>
      </c>
      <c r="B52" s="53" t="s">
        <v>104</v>
      </c>
      <c r="C52" s="53"/>
      <c r="D52" s="70" t="n">
        <v>0.2</v>
      </c>
      <c r="E52" s="60" t="n">
        <f aca="false">(D52)*($E$38+$E$47)</f>
        <v>557.550934</v>
      </c>
      <c r="F52" s="60" t="n">
        <f aca="false">D52*($F$38+$F$47)</f>
        <v>119.113384</v>
      </c>
      <c r="G52" s="60" t="n">
        <f aca="false">D52*($G$38+$G$47)</f>
        <v>0</v>
      </c>
    </row>
    <row r="53" customFormat="false" ht="15" hidden="false" customHeight="true" outlineLevel="0" collapsed="false">
      <c r="A53" s="51"/>
      <c r="B53" s="53" t="s">
        <v>105</v>
      </c>
      <c r="C53" s="53"/>
      <c r="D53" s="70" t="n">
        <v>0.025</v>
      </c>
      <c r="E53" s="60" t="n">
        <f aca="false">(D53)*($E$38+$E$47)</f>
        <v>69.69386675</v>
      </c>
      <c r="F53" s="60" t="n">
        <f aca="false">D53*($F$38+$F$47)</f>
        <v>14.889173</v>
      </c>
      <c r="G53" s="60" t="n">
        <f aca="false">D53*($G$38+$G$47)</f>
        <v>0</v>
      </c>
    </row>
    <row r="54" customFormat="false" ht="15" hidden="false" customHeight="true" outlineLevel="0" collapsed="false">
      <c r="A54" s="51"/>
      <c r="B54" s="53" t="s">
        <v>24</v>
      </c>
      <c r="C54" s="53"/>
      <c r="D54" s="70" t="n">
        <f aca="false">PROPOSTA!C12</f>
        <v>0.0212</v>
      </c>
      <c r="E54" s="60" t="n">
        <f aca="false">(D54)*($E$38+$E$47)</f>
        <v>59.100399004</v>
      </c>
      <c r="F54" s="60" t="n">
        <f aca="false">D54*($F$38+$F$47)</f>
        <v>12.626018704</v>
      </c>
      <c r="G54" s="60" t="n">
        <f aca="false">D54*($G$38+$G$47)</f>
        <v>0</v>
      </c>
    </row>
    <row r="55" customFormat="false" ht="15" hidden="false" customHeight="true" outlineLevel="0" collapsed="false">
      <c r="A55" s="51"/>
      <c r="B55" s="53" t="s">
        <v>106</v>
      </c>
      <c r="C55" s="53"/>
      <c r="D55" s="70" t="n">
        <v>0.015</v>
      </c>
      <c r="E55" s="60" t="n">
        <f aca="false">(D55)*($E$38+$E$47)</f>
        <v>41.81632005</v>
      </c>
      <c r="F55" s="60" t="n">
        <f aca="false">D55*($F$38+$F$47)</f>
        <v>8.9335038</v>
      </c>
      <c r="G55" s="60" t="n">
        <f aca="false">D55*($G$38+$G$47)</f>
        <v>0</v>
      </c>
    </row>
    <row r="56" customFormat="false" ht="15" hidden="false" customHeight="true" outlineLevel="0" collapsed="false">
      <c r="A56" s="51"/>
      <c r="B56" s="53" t="s">
        <v>107</v>
      </c>
      <c r="C56" s="53"/>
      <c r="D56" s="70" t="n">
        <v>0.01</v>
      </c>
      <c r="E56" s="60" t="n">
        <f aca="false">(D56)*($E$38+$E$47)</f>
        <v>27.8775467</v>
      </c>
      <c r="F56" s="60" t="n">
        <f aca="false">D56*($F$38+$F$47)</f>
        <v>5.9556692</v>
      </c>
      <c r="G56" s="60" t="n">
        <f aca="false">D56*($G$38+$G$47)</f>
        <v>0</v>
      </c>
    </row>
    <row r="57" customFormat="false" ht="15" hidden="false" customHeight="true" outlineLevel="0" collapsed="false">
      <c r="A57" s="51"/>
      <c r="B57" s="53" t="s">
        <v>108</v>
      </c>
      <c r="C57" s="53"/>
      <c r="D57" s="70" t="n">
        <v>0.006</v>
      </c>
      <c r="E57" s="60" t="n">
        <f aca="false">(D57)*($E$38+$E$47)</f>
        <v>16.72652802</v>
      </c>
      <c r="F57" s="60" t="n">
        <f aca="false">D57*($F$38+$F$47)</f>
        <v>3.57340152</v>
      </c>
      <c r="G57" s="60" t="n">
        <f aca="false">D57*($G$38+$G$47)</f>
        <v>0</v>
      </c>
    </row>
    <row r="58" customFormat="false" ht="15" hidden="false" customHeight="true" outlineLevel="0" collapsed="false">
      <c r="A58" s="51"/>
      <c r="B58" s="53" t="s">
        <v>109</v>
      </c>
      <c r="C58" s="53"/>
      <c r="D58" s="70" t="n">
        <v>0.002</v>
      </c>
      <c r="E58" s="60" t="n">
        <f aca="false">(D58)*($E$38+$E$47)</f>
        <v>5.57550934</v>
      </c>
      <c r="F58" s="60" t="n">
        <f aca="false">D58*($F$38+$F$47)</f>
        <v>1.19113384</v>
      </c>
      <c r="G58" s="60" t="n">
        <f aca="false">D58*($G$38+$G$47)</f>
        <v>0</v>
      </c>
    </row>
    <row r="59" customFormat="false" ht="15" hidden="false" customHeight="true" outlineLevel="0" collapsed="false">
      <c r="A59" s="51" t="s">
        <v>110</v>
      </c>
      <c r="B59" s="53" t="s">
        <v>110</v>
      </c>
      <c r="C59" s="53"/>
      <c r="D59" s="70" t="n">
        <v>0.08</v>
      </c>
      <c r="E59" s="60" t="n">
        <f aca="false">D59*(E38+E47)</f>
        <v>223.0203736</v>
      </c>
      <c r="F59" s="60" t="n">
        <f aca="false">D59*($F$38+$F$47)</f>
        <v>47.6453536</v>
      </c>
      <c r="G59" s="60" t="n">
        <f aca="false">D59*($G$38+$G$47)</f>
        <v>0</v>
      </c>
    </row>
    <row r="60" customFormat="false" ht="15" hidden="false" customHeight="true" outlineLevel="0" collapsed="false">
      <c r="A60" s="71" t="s">
        <v>111</v>
      </c>
      <c r="B60" s="71"/>
      <c r="C60" s="71"/>
      <c r="D60" s="72" t="n">
        <f aca="false">SUM(D52:D59)</f>
        <v>0.3592</v>
      </c>
      <c r="E60" s="66" t="n">
        <f aca="false">SUM(E52:E59)</f>
        <v>1001.361477464</v>
      </c>
      <c r="F60" s="66" t="n">
        <f aca="false">SUM(F52:F59)</f>
        <v>213.927637664</v>
      </c>
      <c r="G60" s="66" t="n">
        <f aca="false">SUM(G52:G59)</f>
        <v>0</v>
      </c>
    </row>
    <row r="61" customFormat="false" ht="15" hidden="false" customHeight="true" outlineLevel="0" collapsed="false">
      <c r="A61" s="67" t="s">
        <v>112</v>
      </c>
      <c r="B61" s="67"/>
      <c r="C61" s="67"/>
      <c r="D61" s="67"/>
      <c r="E61" s="67"/>
      <c r="F61" s="67"/>
      <c r="G61" s="67"/>
    </row>
    <row r="62" customFormat="false" ht="13.8" hidden="false" customHeight="false" outlineLevel="0" collapsed="false">
      <c r="A62" s="68"/>
      <c r="B62" s="68"/>
      <c r="C62" s="68"/>
      <c r="D62" s="68"/>
      <c r="E62" s="69"/>
      <c r="F62" s="69"/>
      <c r="G62" s="69"/>
    </row>
    <row r="63" customFormat="false" ht="28.5" hidden="false" customHeight="true" outlineLevel="0" collapsed="false">
      <c r="A63" s="97" t="s">
        <v>113</v>
      </c>
      <c r="B63" s="97"/>
      <c r="C63" s="97"/>
      <c r="D63" s="97"/>
      <c r="E63" s="56" t="s">
        <v>196</v>
      </c>
      <c r="F63" s="56" t="s">
        <v>197</v>
      </c>
      <c r="G63" s="56" t="s">
        <v>198</v>
      </c>
    </row>
    <row r="64" customFormat="false" ht="15" hidden="false" customHeight="true" outlineLevel="0" collapsed="false">
      <c r="A64" s="56" t="s">
        <v>114</v>
      </c>
      <c r="B64" s="56" t="s">
        <v>79</v>
      </c>
      <c r="C64" s="56"/>
      <c r="D64" s="56"/>
      <c r="E64" s="63" t="s">
        <v>80</v>
      </c>
      <c r="F64" s="63" t="s">
        <v>80</v>
      </c>
      <c r="G64" s="63" t="s">
        <v>80</v>
      </c>
    </row>
    <row r="65" customFormat="false" ht="28.5" hidden="false" customHeight="true" outlineLevel="0" collapsed="false">
      <c r="A65" s="51" t="s">
        <v>54</v>
      </c>
      <c r="B65" s="53" t="s">
        <v>115</v>
      </c>
      <c r="C65" s="53"/>
      <c r="D65" s="76" t="n">
        <f aca="false">2*21*3.4</f>
        <v>142.8</v>
      </c>
      <c r="E65" s="60" t="n">
        <f aca="false">IF(ROUND((D65)-(E31*0.06),2)&lt;0,0,ROUND((D65)-(E31*0.06),2))</f>
        <v>3.91</v>
      </c>
      <c r="F65" s="60" t="s">
        <v>199</v>
      </c>
      <c r="G65" s="60" t="s">
        <v>199</v>
      </c>
    </row>
    <row r="66" customFormat="false" ht="28.5" hidden="false" customHeight="true" outlineLevel="0" collapsed="false">
      <c r="A66" s="51" t="s">
        <v>56</v>
      </c>
      <c r="B66" s="53" t="s">
        <v>116</v>
      </c>
      <c r="C66" s="53"/>
      <c r="D66" s="76" t="n">
        <v>339.48</v>
      </c>
      <c r="E66" s="60" t="n">
        <f aca="false">D66*0.8</f>
        <v>271.584</v>
      </c>
      <c r="F66" s="60" t="s">
        <v>199</v>
      </c>
      <c r="G66" s="60" t="s">
        <v>199</v>
      </c>
    </row>
    <row r="67" customFormat="false" ht="15" hidden="false" customHeight="true" outlineLevel="0" collapsed="false">
      <c r="A67" s="51" t="s">
        <v>58</v>
      </c>
      <c r="B67" s="53" t="s">
        <v>117</v>
      </c>
      <c r="C67" s="53"/>
      <c r="D67" s="53"/>
      <c r="E67" s="60"/>
      <c r="F67" s="60" t="s">
        <v>199</v>
      </c>
      <c r="G67" s="60" t="s">
        <v>199</v>
      </c>
    </row>
    <row r="68" customFormat="false" ht="15" hidden="false" customHeight="true" outlineLevel="0" collapsed="false">
      <c r="A68" s="51" t="s">
        <v>61</v>
      </c>
      <c r="B68" s="53" t="s">
        <v>118</v>
      </c>
      <c r="C68" s="53"/>
      <c r="D68" s="53"/>
      <c r="E68" s="55" t="n">
        <v>3.53</v>
      </c>
      <c r="F68" s="60" t="s">
        <v>199</v>
      </c>
      <c r="G68" s="60" t="s">
        <v>199</v>
      </c>
    </row>
    <row r="69" customFormat="false" ht="15" hidden="false" customHeight="true" outlineLevel="0" collapsed="false">
      <c r="A69" s="51" t="s">
        <v>85</v>
      </c>
      <c r="B69" s="53" t="s">
        <v>90</v>
      </c>
      <c r="C69" s="53"/>
      <c r="D69" s="53"/>
      <c r="E69" s="60"/>
      <c r="F69" s="60" t="s">
        <v>199</v>
      </c>
      <c r="G69" s="60" t="s">
        <v>199</v>
      </c>
    </row>
    <row r="70" customFormat="false" ht="15" hidden="false" customHeight="true" outlineLevel="0" collapsed="false">
      <c r="A70" s="65" t="s">
        <v>119</v>
      </c>
      <c r="B70" s="65"/>
      <c r="C70" s="65"/>
      <c r="D70" s="65"/>
      <c r="E70" s="66" t="n">
        <f aca="false">SUM(E65:E69)</f>
        <v>279.024</v>
      </c>
      <c r="F70" s="66" t="n">
        <f aca="false">SUM(F65:F69)</f>
        <v>0</v>
      </c>
      <c r="G70" s="66" t="n">
        <f aca="false">SUM(G65:G69)</f>
        <v>0</v>
      </c>
    </row>
    <row r="71" customFormat="false" ht="13.8" hidden="false" customHeight="false" outlineLevel="0" collapsed="false">
      <c r="A71" s="47"/>
      <c r="B71" s="48"/>
      <c r="C71" s="77"/>
      <c r="D71" s="48"/>
      <c r="E71" s="49"/>
      <c r="F71" s="49"/>
      <c r="G71" s="49"/>
    </row>
    <row r="72" customFormat="false" ht="15" hidden="false" customHeight="true" outlineLevel="0" collapsed="false">
      <c r="A72" s="46" t="s">
        <v>120</v>
      </c>
      <c r="B72" s="46"/>
      <c r="C72" s="46"/>
      <c r="D72" s="46"/>
      <c r="E72" s="46"/>
      <c r="F72" s="68"/>
      <c r="G72" s="68"/>
    </row>
    <row r="73" customFormat="false" ht="13.8" hidden="false" customHeight="false" outlineLevel="0" collapsed="false">
      <c r="A73" s="47"/>
      <c r="B73" s="48"/>
      <c r="C73" s="77"/>
      <c r="D73" s="48"/>
      <c r="E73" s="49"/>
      <c r="F73" s="49"/>
      <c r="G73" s="49"/>
    </row>
    <row r="74" customFormat="false" ht="28.5" hidden="false" customHeight="true" outlineLevel="0" collapsed="false">
      <c r="A74" s="97" t="s">
        <v>121</v>
      </c>
      <c r="B74" s="97"/>
      <c r="C74" s="97"/>
      <c r="D74" s="97"/>
      <c r="E74" s="56" t="s">
        <v>196</v>
      </c>
      <c r="F74" s="56" t="s">
        <v>197</v>
      </c>
      <c r="G74" s="56" t="s">
        <v>198</v>
      </c>
    </row>
    <row r="75" customFormat="false" ht="15" hidden="false" customHeight="true" outlineLevel="0" collapsed="false">
      <c r="A75" s="56" t="n">
        <v>2</v>
      </c>
      <c r="B75" s="56" t="s">
        <v>79</v>
      </c>
      <c r="C75" s="56"/>
      <c r="D75" s="56"/>
      <c r="E75" s="63" t="s">
        <v>80</v>
      </c>
      <c r="F75" s="63" t="s">
        <v>80</v>
      </c>
      <c r="G75" s="63" t="s">
        <v>80</v>
      </c>
    </row>
    <row r="76" customFormat="false" ht="15" hidden="false" customHeight="true" outlineLevel="0" collapsed="false">
      <c r="A76" s="51" t="s">
        <v>95</v>
      </c>
      <c r="B76" s="53" t="s">
        <v>122</v>
      </c>
      <c r="C76" s="53"/>
      <c r="D76" s="53"/>
      <c r="E76" s="60" t="n">
        <f aca="false">E47</f>
        <v>472.98467</v>
      </c>
      <c r="F76" s="60" t="n">
        <f aca="false">F47</f>
        <v>101.04692</v>
      </c>
      <c r="G76" s="60" t="n">
        <f aca="false">G47</f>
        <v>0</v>
      </c>
    </row>
    <row r="77" customFormat="false" ht="15" hidden="false" customHeight="true" outlineLevel="0" collapsed="false">
      <c r="A77" s="51" t="s">
        <v>102</v>
      </c>
      <c r="B77" s="53" t="s">
        <v>123</v>
      </c>
      <c r="C77" s="53"/>
      <c r="D77" s="53"/>
      <c r="E77" s="60" t="n">
        <f aca="false">E60</f>
        <v>1001.361477464</v>
      </c>
      <c r="F77" s="60" t="n">
        <f aca="false">F60</f>
        <v>213.927637664</v>
      </c>
      <c r="G77" s="60" t="n">
        <f aca="false">G60</f>
        <v>0</v>
      </c>
    </row>
    <row r="78" customFormat="false" ht="15" hidden="false" customHeight="true" outlineLevel="0" collapsed="false">
      <c r="A78" s="51" t="s">
        <v>114</v>
      </c>
      <c r="B78" s="53" t="s">
        <v>124</v>
      </c>
      <c r="C78" s="53"/>
      <c r="D78" s="53"/>
      <c r="E78" s="60" t="n">
        <f aca="false">E70</f>
        <v>279.024</v>
      </c>
      <c r="F78" s="60" t="n">
        <f aca="false">F70</f>
        <v>0</v>
      </c>
      <c r="G78" s="60" t="n">
        <f aca="false">G70</f>
        <v>0</v>
      </c>
    </row>
    <row r="79" customFormat="false" ht="15" hidden="false" customHeight="true" outlineLevel="0" collapsed="false">
      <c r="A79" s="65" t="s">
        <v>125</v>
      </c>
      <c r="B79" s="65"/>
      <c r="C79" s="65"/>
      <c r="D79" s="65"/>
      <c r="E79" s="66" t="n">
        <f aca="false">SUM(E76:E78)</f>
        <v>1753.370147464</v>
      </c>
      <c r="F79" s="66" t="n">
        <f aca="false">SUM(F76:F78)</f>
        <v>314.974557664</v>
      </c>
      <c r="G79" s="66" t="n">
        <f aca="false">SUM(G76:G78)</f>
        <v>0</v>
      </c>
    </row>
    <row r="80" customFormat="false" ht="13.8" hidden="false" customHeight="false" outlineLevel="0" collapsed="false">
      <c r="A80" s="47"/>
      <c r="B80" s="48"/>
      <c r="C80" s="77"/>
      <c r="D80" s="48"/>
      <c r="E80" s="49"/>
      <c r="F80" s="49"/>
      <c r="G80" s="49"/>
    </row>
    <row r="81" customFormat="false" ht="15" hidden="false" customHeight="true" outlineLevel="0" collapsed="false">
      <c r="A81" s="62" t="s">
        <v>126</v>
      </c>
      <c r="B81" s="62"/>
      <c r="C81" s="62"/>
      <c r="D81" s="62"/>
      <c r="E81" s="62"/>
      <c r="F81" s="78"/>
      <c r="G81" s="78"/>
    </row>
    <row r="82" customFormat="false" ht="13.8" hidden="false" customHeight="false" outlineLevel="0" collapsed="false">
      <c r="A82" s="78"/>
      <c r="B82" s="48"/>
      <c r="C82" s="77"/>
      <c r="D82" s="48"/>
      <c r="E82" s="49"/>
      <c r="F82" s="49"/>
      <c r="G82" s="49"/>
    </row>
    <row r="83" customFormat="false" ht="28.5" hidden="false" customHeight="true" outlineLevel="0" collapsed="false">
      <c r="A83" s="97" t="s">
        <v>127</v>
      </c>
      <c r="B83" s="97"/>
      <c r="C83" s="97"/>
      <c r="D83" s="97"/>
      <c r="E83" s="56" t="s">
        <v>196</v>
      </c>
      <c r="F83" s="56" t="s">
        <v>197</v>
      </c>
      <c r="G83" s="56" t="s">
        <v>198</v>
      </c>
    </row>
    <row r="84" customFormat="false" ht="15" hidden="false" customHeight="true" outlineLevel="0" collapsed="false">
      <c r="A84" s="56" t="n">
        <v>3</v>
      </c>
      <c r="B84" s="56" t="s">
        <v>79</v>
      </c>
      <c r="C84" s="56"/>
      <c r="D84" s="56" t="s">
        <v>128</v>
      </c>
      <c r="E84" s="63" t="s">
        <v>80</v>
      </c>
      <c r="F84" s="63" t="s">
        <v>80</v>
      </c>
      <c r="G84" s="63" t="s">
        <v>80</v>
      </c>
    </row>
    <row r="85" customFormat="false" ht="15" hidden="false" customHeight="true" outlineLevel="0" collapsed="false">
      <c r="A85" s="51" t="s">
        <v>54</v>
      </c>
      <c r="B85" s="53" t="s">
        <v>129</v>
      </c>
      <c r="C85" s="53"/>
      <c r="D85" s="70" t="n">
        <f aca="false">0.42%/3</f>
        <v>0.0014</v>
      </c>
      <c r="E85" s="60" t="n">
        <f aca="false">$D$85*(E38)</f>
        <v>3.240678</v>
      </c>
      <c r="F85" s="60" t="n">
        <f aca="false">$D$85*(F38)</f>
        <v>0.692328</v>
      </c>
      <c r="G85" s="60" t="n">
        <f aca="false">$D$85*(G38)</f>
        <v>0</v>
      </c>
    </row>
    <row r="86" customFormat="false" ht="15" hidden="false" customHeight="true" outlineLevel="0" collapsed="false">
      <c r="A86" s="51" t="s">
        <v>56</v>
      </c>
      <c r="B86" s="53" t="s">
        <v>130</v>
      </c>
      <c r="C86" s="53"/>
      <c r="D86" s="70" t="n">
        <f aca="false">D85*0.08</f>
        <v>0.000112</v>
      </c>
      <c r="E86" s="60" t="n">
        <f aca="false">$D$86*(E38)</f>
        <v>0.25925424</v>
      </c>
      <c r="F86" s="60" t="n">
        <f aca="false">$D$86*(F38)</f>
        <v>0.05538624</v>
      </c>
      <c r="G86" s="60" t="n">
        <f aca="false">$D$86*(G38)</f>
        <v>0</v>
      </c>
    </row>
    <row r="87" customFormat="false" ht="28.5" hidden="false" customHeight="true" outlineLevel="0" collapsed="false">
      <c r="A87" s="51" t="s">
        <v>58</v>
      </c>
      <c r="B87" s="53" t="s">
        <v>131</v>
      </c>
      <c r="C87" s="53"/>
      <c r="D87" s="70" t="n">
        <v>0.0347</v>
      </c>
      <c r="E87" s="60" t="n">
        <f aca="false">$D$87*(E38)</f>
        <v>80.322519</v>
      </c>
      <c r="F87" s="60" t="n">
        <f aca="false">$D$87*(F38)</f>
        <v>17.159844</v>
      </c>
      <c r="G87" s="60" t="n">
        <f aca="false">$D$87*(G38)</f>
        <v>0</v>
      </c>
    </row>
    <row r="88" customFormat="false" ht="15" hidden="false" customHeight="true" outlineLevel="0" collapsed="false">
      <c r="A88" s="51" t="s">
        <v>61</v>
      </c>
      <c r="B88" s="53" t="s">
        <v>132</v>
      </c>
      <c r="C88" s="53"/>
      <c r="D88" s="70" t="n">
        <f aca="false">7/30/12/3</f>
        <v>0.006481481481</v>
      </c>
      <c r="E88" s="60" t="n">
        <f aca="false">$D$88*(E38)</f>
        <v>15.0031388877744</v>
      </c>
      <c r="F88" s="60" t="n">
        <f aca="false">$D$88*(F38)</f>
        <v>3.20522222198412</v>
      </c>
      <c r="G88" s="60" t="n">
        <f aca="false">$D$88*(G38)</f>
        <v>0</v>
      </c>
    </row>
    <row r="89" customFormat="false" ht="28.5" hidden="false" customHeight="true" outlineLevel="0" collapsed="false">
      <c r="A89" s="51" t="s">
        <v>85</v>
      </c>
      <c r="B89" s="53" t="s">
        <v>133</v>
      </c>
      <c r="C89" s="53"/>
      <c r="D89" s="70" t="n">
        <f aca="false">D88*D60</f>
        <v>0.0023281481479752</v>
      </c>
      <c r="E89" s="60" t="n">
        <f aca="false">$D$89*(E38)</f>
        <v>5.38912748848855</v>
      </c>
      <c r="F89" s="60" t="n">
        <f aca="false">$D$89*(F38)</f>
        <v>1.1513158221367</v>
      </c>
      <c r="G89" s="60" t="n">
        <f aca="false">$D$89*(G38)</f>
        <v>0</v>
      </c>
    </row>
    <row r="90" customFormat="false" ht="15" hidden="false" customHeight="true" outlineLevel="0" collapsed="false">
      <c r="A90" s="51" t="s">
        <v>87</v>
      </c>
      <c r="B90" s="53" t="s">
        <v>134</v>
      </c>
      <c r="C90" s="53"/>
      <c r="D90" s="79" t="n">
        <f aca="false">0.062%/3</f>
        <v>0.0002066666667</v>
      </c>
      <c r="E90" s="60" t="n">
        <f aca="false">$D$90*E38</f>
        <v>0.478385800077159</v>
      </c>
      <c r="F90" s="60" t="n">
        <f aca="false">$D$90*F38</f>
        <v>0.102200800016484</v>
      </c>
      <c r="G90" s="60" t="n">
        <f aca="false">$D$90*G38</f>
        <v>0</v>
      </c>
    </row>
    <row r="91" customFormat="false" ht="15" hidden="false" customHeight="true" outlineLevel="0" collapsed="false">
      <c r="A91" s="65" t="s">
        <v>135</v>
      </c>
      <c r="B91" s="65"/>
      <c r="C91" s="65"/>
      <c r="D91" s="65"/>
      <c r="E91" s="66" t="n">
        <f aca="false">SUM(E85:E90)</f>
        <v>104.69310341634</v>
      </c>
      <c r="F91" s="66" t="n">
        <f aca="false">SUM(F85:F90)</f>
        <v>22.3662970841373</v>
      </c>
      <c r="G91" s="66" t="n">
        <f aca="false">SUM(G85:G90)</f>
        <v>0</v>
      </c>
    </row>
    <row r="92" customFormat="false" ht="15" hidden="false" customHeight="true" outlineLevel="0" collapsed="false">
      <c r="A92" s="67" t="s">
        <v>136</v>
      </c>
      <c r="B92" s="67"/>
      <c r="C92" s="67"/>
      <c r="D92" s="67"/>
      <c r="E92" s="67"/>
      <c r="F92" s="67"/>
      <c r="G92" s="67"/>
    </row>
    <row r="93" customFormat="false" ht="13.8" hidden="false" customHeight="false" outlineLevel="0" collapsed="false">
      <c r="A93" s="80"/>
      <c r="B93" s="48"/>
      <c r="C93" s="77"/>
      <c r="D93" s="48"/>
      <c r="E93" s="49"/>
      <c r="F93" s="49"/>
      <c r="G93" s="49"/>
    </row>
    <row r="94" customFormat="false" ht="15" hidden="false" customHeight="true" outlineLevel="0" collapsed="false">
      <c r="A94" s="62" t="s">
        <v>137</v>
      </c>
      <c r="B94" s="62"/>
      <c r="C94" s="62"/>
      <c r="D94" s="62"/>
      <c r="E94" s="62"/>
      <c r="F94" s="78"/>
      <c r="G94" s="78"/>
    </row>
    <row r="95" customFormat="false" ht="13.8" hidden="false" customHeight="false" outlineLevel="0" collapsed="false">
      <c r="A95" s="81"/>
      <c r="B95" s="48"/>
      <c r="C95" s="77"/>
      <c r="D95" s="48"/>
      <c r="E95" s="49"/>
      <c r="F95" s="49"/>
      <c r="G95" s="49"/>
    </row>
    <row r="96" customFormat="false" ht="28.5" hidden="false" customHeight="true" outlineLevel="0" collapsed="false">
      <c r="A96" s="97" t="s">
        <v>138</v>
      </c>
      <c r="B96" s="97"/>
      <c r="C96" s="97"/>
      <c r="D96" s="97"/>
      <c r="E96" s="56" t="s">
        <v>196</v>
      </c>
      <c r="F96" s="56" t="s">
        <v>197</v>
      </c>
      <c r="G96" s="56" t="s">
        <v>198</v>
      </c>
    </row>
    <row r="97" customFormat="false" ht="42" hidden="false" customHeight="true" outlineLevel="0" collapsed="false">
      <c r="A97" s="56" t="s">
        <v>139</v>
      </c>
      <c r="B97" s="73" t="s">
        <v>79</v>
      </c>
      <c r="C97" s="73"/>
      <c r="D97" s="56" t="s">
        <v>128</v>
      </c>
      <c r="E97" s="63" t="s">
        <v>140</v>
      </c>
      <c r="F97" s="63" t="s">
        <v>140</v>
      </c>
      <c r="G97" s="63" t="s">
        <v>140</v>
      </c>
    </row>
    <row r="98" customFormat="false" ht="28.5" hidden="false" customHeight="true" outlineLevel="0" collapsed="false">
      <c r="A98" s="51" t="s">
        <v>54</v>
      </c>
      <c r="B98" s="53" t="s">
        <v>141</v>
      </c>
      <c r="C98" s="53"/>
      <c r="D98" s="82" t="n">
        <v>0.008109589041</v>
      </c>
      <c r="E98" s="60" t="n">
        <f aca="false">D98*$E$38</f>
        <v>18.7718334244356</v>
      </c>
      <c r="F98" s="60" t="n">
        <f aca="false">D98*$F$38</f>
        <v>4.01035397255532</v>
      </c>
      <c r="G98" s="60" t="n">
        <f aca="false">D98*$G$38</f>
        <v>0</v>
      </c>
    </row>
    <row r="99" customFormat="false" ht="28.5" hidden="false" customHeight="true" outlineLevel="0" collapsed="false">
      <c r="A99" s="51" t="s">
        <v>56</v>
      </c>
      <c r="B99" s="53" t="s">
        <v>142</v>
      </c>
      <c r="C99" s="53"/>
      <c r="D99" s="82" t="n">
        <v>0.0006164383562</v>
      </c>
      <c r="E99" s="60" t="n">
        <f aca="false">D99*$E$38</f>
        <v>1.42691301378107</v>
      </c>
      <c r="F99" s="60" t="n">
        <f aca="false">D99*$F$38</f>
        <v>0.304841095908024</v>
      </c>
      <c r="G99" s="60" t="n">
        <f aca="false">D99*$G$38</f>
        <v>0</v>
      </c>
    </row>
    <row r="100" customFormat="false" ht="28.5" hidden="false" customHeight="true" outlineLevel="0" collapsed="false">
      <c r="A100" s="51" t="s">
        <v>58</v>
      </c>
      <c r="B100" s="53" t="s">
        <v>143</v>
      </c>
      <c r="C100" s="53"/>
      <c r="D100" s="82" t="n">
        <v>0.0003205479452</v>
      </c>
      <c r="E100" s="60" t="n">
        <f aca="false">D100*$E$38</f>
        <v>0.741994767110604</v>
      </c>
      <c r="F100" s="60" t="n">
        <f aca="false">D100*$F$38</f>
        <v>0.158517369860304</v>
      </c>
      <c r="G100" s="60" t="n">
        <f aca="false">D100*$G$38</f>
        <v>0</v>
      </c>
    </row>
    <row r="101" customFormat="false" ht="15" hidden="false" customHeight="true" outlineLevel="0" collapsed="false">
      <c r="A101" s="51" t="s">
        <v>61</v>
      </c>
      <c r="B101" s="83" t="s">
        <v>144</v>
      </c>
      <c r="C101" s="83"/>
      <c r="D101" s="82" t="n">
        <v>0.0009715068493</v>
      </c>
      <c r="E101" s="60" t="n">
        <f aca="false">D101*$E$38</f>
        <v>2.24881490955416</v>
      </c>
      <c r="F101" s="60" t="n">
        <f aca="false">D101*$F$38</f>
        <v>0.480429567115836</v>
      </c>
      <c r="G101" s="60" t="n">
        <f aca="false">D101*$G$38</f>
        <v>0</v>
      </c>
    </row>
    <row r="102" customFormat="false" ht="15" hidden="false" customHeight="true" outlineLevel="0" collapsed="false">
      <c r="A102" s="51" t="s">
        <v>85</v>
      </c>
      <c r="B102" s="83" t="s">
        <v>145</v>
      </c>
      <c r="C102" s="83"/>
      <c r="D102" s="82" t="n">
        <v>0.01632876712</v>
      </c>
      <c r="E102" s="60" t="n">
        <f aca="false">D102*$E$38</f>
        <v>37.7973402663624</v>
      </c>
      <c r="F102" s="60" t="n">
        <f aca="false">D102*$F$38</f>
        <v>8.0749019161824</v>
      </c>
      <c r="G102" s="60" t="n">
        <f aca="false">D102*$G$38</f>
        <v>0</v>
      </c>
    </row>
    <row r="103" customFormat="false" ht="15" hidden="false" customHeight="true" outlineLevel="0" collapsed="false">
      <c r="A103" s="65" t="s">
        <v>146</v>
      </c>
      <c r="B103" s="65"/>
      <c r="C103" s="65"/>
      <c r="D103" s="65"/>
      <c r="E103" s="66" t="n">
        <f aca="false">SUM(E98:E102)</f>
        <v>60.9868963812438</v>
      </c>
      <c r="F103" s="66" t="n">
        <f aca="false">SUM(F98:F102)</f>
        <v>13.0290439216219</v>
      </c>
      <c r="G103" s="66" t="n">
        <f aca="false">SUM(G98:G102)</f>
        <v>0</v>
      </c>
    </row>
    <row r="104" customFormat="false" ht="13.8" hidden="false" customHeight="false" outlineLevel="0" collapsed="false">
      <c r="A104" s="81"/>
      <c r="B104" s="48"/>
      <c r="C104" s="77"/>
      <c r="D104" s="48"/>
      <c r="E104" s="49"/>
      <c r="F104" s="49"/>
      <c r="G104" s="49"/>
    </row>
    <row r="105" customFormat="false" ht="28.5" hidden="false" customHeight="true" outlineLevel="0" collapsed="false">
      <c r="A105" s="97" t="s">
        <v>147</v>
      </c>
      <c r="B105" s="97"/>
      <c r="C105" s="97"/>
      <c r="D105" s="97"/>
      <c r="E105" s="56" t="s">
        <v>196</v>
      </c>
      <c r="F105" s="56" t="s">
        <v>197</v>
      </c>
      <c r="G105" s="56" t="s">
        <v>198</v>
      </c>
    </row>
    <row r="106" customFormat="false" ht="42" hidden="false" customHeight="true" outlineLevel="0" collapsed="false">
      <c r="A106" s="84" t="n">
        <v>44231</v>
      </c>
      <c r="B106" s="73" t="s">
        <v>79</v>
      </c>
      <c r="C106" s="73"/>
      <c r="D106" s="73"/>
      <c r="E106" s="63" t="s">
        <v>140</v>
      </c>
      <c r="F106" s="63" t="s">
        <v>140</v>
      </c>
      <c r="G106" s="63" t="s">
        <v>140</v>
      </c>
    </row>
    <row r="107" customFormat="false" ht="15" hidden="false" customHeight="true" outlineLevel="0" collapsed="false">
      <c r="A107" s="51" t="s">
        <v>54</v>
      </c>
      <c r="B107" s="53" t="s">
        <v>148</v>
      </c>
      <c r="C107" s="53"/>
      <c r="D107" s="53"/>
      <c r="E107" s="60"/>
      <c r="F107" s="60"/>
      <c r="G107" s="60"/>
    </row>
    <row r="108" customFormat="false" ht="15" hidden="false" customHeight="true" outlineLevel="0" collapsed="false">
      <c r="A108" s="65" t="s">
        <v>146</v>
      </c>
      <c r="B108" s="65"/>
      <c r="C108" s="65"/>
      <c r="D108" s="65"/>
      <c r="E108" s="66" t="n">
        <f aca="false">E107</f>
        <v>0</v>
      </c>
      <c r="F108" s="66" t="n">
        <f aca="false">F107</f>
        <v>0</v>
      </c>
      <c r="G108" s="66" t="n">
        <f aca="false">G107</f>
        <v>0</v>
      </c>
    </row>
    <row r="109" customFormat="false" ht="13.8" hidden="false" customHeight="false" outlineLevel="0" collapsed="false">
      <c r="A109" s="78"/>
      <c r="B109" s="78"/>
      <c r="C109" s="78"/>
      <c r="D109" s="78"/>
      <c r="E109" s="78"/>
      <c r="F109" s="78"/>
      <c r="G109" s="78"/>
    </row>
    <row r="110" customFormat="false" ht="15" hidden="false" customHeight="true" outlineLevel="0" collapsed="false">
      <c r="A110" s="62" t="s">
        <v>149</v>
      </c>
      <c r="B110" s="62"/>
      <c r="C110" s="62"/>
      <c r="D110" s="62"/>
      <c r="E110" s="62"/>
      <c r="F110" s="78"/>
      <c r="G110" s="78"/>
    </row>
    <row r="111" customFormat="false" ht="28.5" hidden="false" customHeight="false" outlineLevel="0" collapsed="false">
      <c r="A111" s="80"/>
      <c r="B111" s="80"/>
      <c r="C111" s="80"/>
      <c r="D111" s="80"/>
      <c r="E111" s="56" t="s">
        <v>196</v>
      </c>
      <c r="F111" s="56" t="s">
        <v>197</v>
      </c>
      <c r="G111" s="56" t="s">
        <v>198</v>
      </c>
    </row>
    <row r="112" customFormat="false" ht="15" hidden="false" customHeight="true" outlineLevel="0" collapsed="false">
      <c r="A112" s="56" t="s">
        <v>150</v>
      </c>
      <c r="B112" s="73" t="s">
        <v>79</v>
      </c>
      <c r="C112" s="73"/>
      <c r="D112" s="73"/>
      <c r="E112" s="63" t="s">
        <v>80</v>
      </c>
      <c r="F112" s="63" t="s">
        <v>80</v>
      </c>
      <c r="G112" s="63" t="s">
        <v>80</v>
      </c>
    </row>
    <row r="113" customFormat="false" ht="15" hidden="false" customHeight="true" outlineLevel="0" collapsed="false">
      <c r="A113" s="51" t="s">
        <v>54</v>
      </c>
      <c r="B113" s="53" t="s">
        <v>151</v>
      </c>
      <c r="C113" s="53"/>
      <c r="D113" s="53"/>
      <c r="E113" s="60" t="n">
        <v>36.13</v>
      </c>
      <c r="F113" s="60" t="s">
        <v>199</v>
      </c>
      <c r="G113" s="60" t="s">
        <v>199</v>
      </c>
    </row>
    <row r="114" customFormat="false" ht="15" hidden="false" customHeight="true" outlineLevel="0" collapsed="false">
      <c r="A114" s="51" t="s">
        <v>56</v>
      </c>
      <c r="B114" s="53" t="s">
        <v>152</v>
      </c>
      <c r="C114" s="53"/>
      <c r="D114" s="53"/>
      <c r="E114" s="60"/>
      <c r="F114" s="60" t="s">
        <v>199</v>
      </c>
      <c r="G114" s="60" t="s">
        <v>199</v>
      </c>
    </row>
    <row r="115" customFormat="false" ht="15" hidden="false" customHeight="true" outlineLevel="0" collapsed="false">
      <c r="A115" s="51" t="s">
        <v>58</v>
      </c>
      <c r="B115" s="53" t="s">
        <v>213</v>
      </c>
      <c r="C115" s="53"/>
      <c r="D115" s="53"/>
      <c r="E115" s="60" t="s">
        <v>199</v>
      </c>
      <c r="F115" s="60" t="s">
        <v>199</v>
      </c>
      <c r="G115" s="60" t="s">
        <v>199</v>
      </c>
    </row>
    <row r="116" customFormat="false" ht="15" hidden="false" customHeight="false" outlineLevel="0" collapsed="false">
      <c r="A116" s="51" t="s">
        <v>61</v>
      </c>
      <c r="B116" s="101" t="s">
        <v>203</v>
      </c>
      <c r="C116" s="102" t="n">
        <v>15</v>
      </c>
      <c r="D116" s="60" t="n">
        <v>42.62</v>
      </c>
      <c r="E116" s="60" t="s">
        <v>199</v>
      </c>
      <c r="F116" s="60" t="s">
        <v>199</v>
      </c>
      <c r="G116" s="60" t="n">
        <f aca="false">D116*C116</f>
        <v>639.3</v>
      </c>
    </row>
    <row r="117" customFormat="false" ht="15" hidden="false" customHeight="false" outlineLevel="0" collapsed="false">
      <c r="A117" s="51" t="s">
        <v>85</v>
      </c>
      <c r="B117" s="103" t="s">
        <v>204</v>
      </c>
      <c r="C117" s="102" t="n">
        <v>5</v>
      </c>
      <c r="D117" s="60" t="n">
        <v>196.44</v>
      </c>
      <c r="E117" s="60" t="s">
        <v>199</v>
      </c>
      <c r="F117" s="60" t="s">
        <v>199</v>
      </c>
      <c r="G117" s="60" t="n">
        <f aca="false">D117*C117</f>
        <v>982.2</v>
      </c>
    </row>
    <row r="118" customFormat="false" ht="15" hidden="false" customHeight="true" outlineLevel="0" collapsed="false">
      <c r="A118" s="71" t="s">
        <v>155</v>
      </c>
      <c r="B118" s="71"/>
      <c r="C118" s="71"/>
      <c r="D118" s="71"/>
      <c r="E118" s="66" t="n">
        <f aca="false">SUM(E113:E117)</f>
        <v>36.13</v>
      </c>
      <c r="F118" s="66" t="n">
        <f aca="false">SUM(F113:F117)</f>
        <v>0</v>
      </c>
      <c r="G118" s="66" t="n">
        <f aca="false">SUM(G113:G117)</f>
        <v>1621.5</v>
      </c>
    </row>
    <row r="119" customFormat="false" ht="13.8" hidden="false" customHeight="false" outlineLevel="0" collapsed="false">
      <c r="A119" s="86"/>
      <c r="B119" s="86"/>
      <c r="C119" s="86"/>
      <c r="D119" s="86"/>
      <c r="E119" s="86"/>
      <c r="F119" s="104"/>
      <c r="G119" s="104"/>
    </row>
    <row r="120" customFormat="false" ht="13.8" hidden="false" customHeight="false" outlineLevel="0" collapsed="false">
      <c r="A120" s="47"/>
      <c r="B120" s="47"/>
      <c r="C120" s="48"/>
      <c r="D120" s="48"/>
      <c r="E120" s="49"/>
      <c r="F120" s="49"/>
      <c r="G120" s="49"/>
    </row>
    <row r="121" customFormat="false" ht="13.8" hidden="false" customHeight="false" outlineLevel="0" collapsed="false">
      <c r="A121" s="87" t="s">
        <v>156</v>
      </c>
      <c r="B121" s="87"/>
      <c r="C121" s="87"/>
      <c r="D121" s="87"/>
      <c r="E121" s="87"/>
      <c r="F121" s="105"/>
      <c r="G121" s="105"/>
    </row>
    <row r="122" customFormat="false" ht="28.5" hidden="false" customHeight="false" outlineLevel="0" collapsed="false">
      <c r="A122" s="47"/>
      <c r="B122" s="47"/>
      <c r="C122" s="48"/>
      <c r="D122" s="48"/>
      <c r="E122" s="56" t="s">
        <v>196</v>
      </c>
      <c r="F122" s="56" t="s">
        <v>197</v>
      </c>
      <c r="G122" s="56" t="s">
        <v>198</v>
      </c>
    </row>
    <row r="123" customFormat="false" ht="15" hidden="false" customHeight="true" outlineLevel="0" collapsed="false">
      <c r="A123" s="56" t="n">
        <v>5</v>
      </c>
      <c r="B123" s="56" t="s">
        <v>157</v>
      </c>
      <c r="C123" s="56"/>
      <c r="D123" s="56"/>
      <c r="E123" s="63" t="s">
        <v>80</v>
      </c>
      <c r="F123" s="63" t="s">
        <v>80</v>
      </c>
      <c r="G123" s="63" t="s">
        <v>80</v>
      </c>
    </row>
    <row r="124" customFormat="false" ht="15" hidden="false" customHeight="true" outlineLevel="0" collapsed="false">
      <c r="A124" s="51" t="s">
        <v>54</v>
      </c>
      <c r="B124" s="53" t="s">
        <v>158</v>
      </c>
      <c r="C124" s="53"/>
      <c r="D124" s="53"/>
      <c r="E124" s="60" t="n">
        <f aca="false">E38</f>
        <v>2314.77</v>
      </c>
      <c r="F124" s="60" t="n">
        <f aca="false">F38</f>
        <v>494.52</v>
      </c>
      <c r="G124" s="60" t="n">
        <f aca="false">G38</f>
        <v>0</v>
      </c>
    </row>
    <row r="125" customFormat="false" ht="15" hidden="false" customHeight="true" outlineLevel="0" collapsed="false">
      <c r="A125" s="51" t="s">
        <v>56</v>
      </c>
      <c r="B125" s="53" t="s">
        <v>159</v>
      </c>
      <c r="C125" s="53"/>
      <c r="D125" s="53"/>
      <c r="E125" s="60" t="n">
        <f aca="false">E79</f>
        <v>1753.370147464</v>
      </c>
      <c r="F125" s="60" t="n">
        <f aca="false">F79</f>
        <v>314.974557664</v>
      </c>
      <c r="G125" s="60" t="n">
        <f aca="false">G79</f>
        <v>0</v>
      </c>
    </row>
    <row r="126" customFormat="false" ht="15" hidden="false" customHeight="true" outlineLevel="0" collapsed="false">
      <c r="A126" s="51" t="s">
        <v>58</v>
      </c>
      <c r="B126" s="53" t="s">
        <v>160</v>
      </c>
      <c r="C126" s="53"/>
      <c r="D126" s="53"/>
      <c r="E126" s="60" t="n">
        <f aca="false">E91</f>
        <v>104.69310341634</v>
      </c>
      <c r="F126" s="60" t="n">
        <f aca="false">F91</f>
        <v>22.3662970841373</v>
      </c>
      <c r="G126" s="60" t="n">
        <f aca="false">G91</f>
        <v>0</v>
      </c>
    </row>
    <row r="127" customFormat="false" ht="15" hidden="false" customHeight="true" outlineLevel="0" collapsed="false">
      <c r="A127" s="51" t="s">
        <v>61</v>
      </c>
      <c r="B127" s="53" t="s">
        <v>161</v>
      </c>
      <c r="C127" s="53"/>
      <c r="D127" s="53"/>
      <c r="E127" s="60" t="n">
        <f aca="false">E103+E108</f>
        <v>60.9868963812438</v>
      </c>
      <c r="F127" s="60" t="n">
        <f aca="false">F103+F108</f>
        <v>13.0290439216219</v>
      </c>
      <c r="G127" s="60" t="n">
        <f aca="false">G103+G108</f>
        <v>0</v>
      </c>
    </row>
    <row r="128" customFormat="false" ht="15" hidden="false" customHeight="true" outlineLevel="0" collapsed="false">
      <c r="A128" s="51" t="s">
        <v>85</v>
      </c>
      <c r="B128" s="53" t="s">
        <v>162</v>
      </c>
      <c r="C128" s="53"/>
      <c r="D128" s="53"/>
      <c r="E128" s="60" t="n">
        <f aca="false">E118</f>
        <v>36.13</v>
      </c>
      <c r="F128" s="60" t="n">
        <f aca="false">F118</f>
        <v>0</v>
      </c>
      <c r="G128" s="60" t="n">
        <f aca="false">G118</f>
        <v>1621.5</v>
      </c>
    </row>
    <row r="129" customFormat="false" ht="15" hidden="false" customHeight="true" outlineLevel="0" collapsed="false">
      <c r="A129" s="65" t="s">
        <v>157</v>
      </c>
      <c r="B129" s="65"/>
      <c r="C129" s="65"/>
      <c r="D129" s="65"/>
      <c r="E129" s="66" t="n">
        <f aca="false">SUM(E124:E128)</f>
        <v>4269.95014726159</v>
      </c>
      <c r="F129" s="66" t="n">
        <f aca="false">SUM(F124:F128)</f>
        <v>844.889898669759</v>
      </c>
      <c r="G129" s="66" t="n">
        <f aca="false">SUM(G124:G128)</f>
        <v>1621.5</v>
      </c>
    </row>
    <row r="130" customFormat="false" ht="13.8" hidden="false" customHeight="false" outlineLevel="0" collapsed="false">
      <c r="A130" s="47"/>
      <c r="B130" s="47"/>
      <c r="C130" s="48"/>
      <c r="D130" s="48"/>
      <c r="E130" s="49"/>
      <c r="F130" s="49"/>
      <c r="G130" s="49"/>
    </row>
    <row r="131" customFormat="false" ht="15" hidden="false" customHeight="true" outlineLevel="0" collapsed="false">
      <c r="A131" s="62" t="s">
        <v>163</v>
      </c>
      <c r="B131" s="62"/>
      <c r="C131" s="62"/>
      <c r="D131" s="62"/>
      <c r="E131" s="62"/>
      <c r="F131" s="78"/>
      <c r="G131" s="78"/>
    </row>
    <row r="132" customFormat="false" ht="28.5" hidden="false" customHeight="false" outlineLevel="0" collapsed="false">
      <c r="A132" s="47"/>
      <c r="B132" s="47"/>
      <c r="C132" s="48"/>
      <c r="D132" s="48"/>
      <c r="E132" s="56" t="s">
        <v>196</v>
      </c>
      <c r="F132" s="56" t="s">
        <v>197</v>
      </c>
      <c r="G132" s="56" t="s">
        <v>198</v>
      </c>
    </row>
    <row r="133" customFormat="false" ht="15" hidden="false" customHeight="true" outlineLevel="0" collapsed="false">
      <c r="A133" s="97" t="s">
        <v>164</v>
      </c>
      <c r="B133" s="97"/>
      <c r="C133" s="97"/>
      <c r="D133" s="97"/>
      <c r="E133" s="63" t="s">
        <v>80</v>
      </c>
      <c r="F133" s="63" t="s">
        <v>80</v>
      </c>
      <c r="G133" s="63" t="s">
        <v>80</v>
      </c>
    </row>
    <row r="134" customFormat="false" ht="15" hidden="false" customHeight="true" outlineLevel="0" collapsed="false">
      <c r="A134" s="51" t="s">
        <v>54</v>
      </c>
      <c r="B134" s="53" t="s">
        <v>165</v>
      </c>
      <c r="C134" s="53"/>
      <c r="D134" s="88" t="n">
        <v>0.0235</v>
      </c>
      <c r="E134" s="60" t="n">
        <f aca="false">E129*$D$134</f>
        <v>100.343828460647</v>
      </c>
      <c r="F134" s="60" t="n">
        <f aca="false">F129*$D$134</f>
        <v>19.8549126187393</v>
      </c>
      <c r="G134" s="60" t="n">
        <f aca="false">G129*$D$134</f>
        <v>38.10525</v>
      </c>
    </row>
    <row r="135" customFormat="false" ht="15" hidden="false" customHeight="true" outlineLevel="0" collapsed="false">
      <c r="A135" s="51" t="s">
        <v>56</v>
      </c>
      <c r="B135" s="53" t="s">
        <v>166</v>
      </c>
      <c r="C135" s="53"/>
      <c r="D135" s="88" t="n">
        <v>0.0201</v>
      </c>
      <c r="E135" s="60" t="n">
        <f aca="false">(E129+E134)*$D$135</f>
        <v>87.8429089120169</v>
      </c>
      <c r="F135" s="60" t="n">
        <f aca="false">(F129+F134)*$D$135</f>
        <v>17.3813707068988</v>
      </c>
      <c r="G135" s="60" t="n">
        <v>0</v>
      </c>
    </row>
    <row r="136" customFormat="false" ht="15" hidden="false" customHeight="false" outlineLevel="0" collapsed="false">
      <c r="A136" s="89" t="s">
        <v>58</v>
      </c>
      <c r="B136" s="90" t="s">
        <v>167</v>
      </c>
      <c r="C136" s="90"/>
      <c r="D136" s="91" t="n">
        <f aca="false">SUM(D138:D140)</f>
        <v>0.1225</v>
      </c>
      <c r="E136" s="60" t="n">
        <f aca="false">E138+E139+E140</f>
        <v>622.360989592815</v>
      </c>
      <c r="F136" s="60" t="n">
        <f aca="false">F138+F139+F140</f>
        <v>123.14582027856</v>
      </c>
      <c r="G136" s="60" t="n">
        <f aca="false">G138+G139+G140</f>
        <v>231.682784188034</v>
      </c>
    </row>
    <row r="137" customFormat="false" ht="15" hidden="false" customHeight="false" outlineLevel="0" collapsed="false">
      <c r="A137" s="89" t="s">
        <v>168</v>
      </c>
      <c r="B137" s="92" t="s">
        <v>169</v>
      </c>
      <c r="C137" s="93"/>
      <c r="D137" s="94" t="n">
        <f aca="false">1-D136</f>
        <v>0.8775</v>
      </c>
      <c r="E137" s="95" t="n">
        <f aca="false">(E129+E134+E135)/$D$137</f>
        <v>5080.49787422707</v>
      </c>
      <c r="F137" s="95" t="n">
        <f aca="false">(F129+F134+F135)/$D$137</f>
        <v>1005.27200227396</v>
      </c>
      <c r="G137" s="95" t="n">
        <f aca="false">(G129+G134+G135)/$D$137</f>
        <v>1891.28803418803</v>
      </c>
    </row>
    <row r="138" customFormat="false" ht="15" hidden="false" customHeight="false" outlineLevel="0" collapsed="false">
      <c r="A138" s="96" t="s">
        <v>170</v>
      </c>
      <c r="B138" s="90" t="s">
        <v>22</v>
      </c>
      <c r="C138" s="90"/>
      <c r="D138" s="70" t="n">
        <f aca="false">PROPOSTA!E11</f>
        <v>0.0165</v>
      </c>
      <c r="E138" s="95" t="n">
        <f aca="false">D138*$E$137</f>
        <v>83.8282149247466</v>
      </c>
      <c r="F138" s="95" t="n">
        <f aca="false">D138*$F$137</f>
        <v>16.5869880375203</v>
      </c>
      <c r="G138" s="95" t="n">
        <f aca="false">D138*$G$137</f>
        <v>31.2062525641026</v>
      </c>
    </row>
    <row r="139" customFormat="false" ht="15" hidden="false" customHeight="false" outlineLevel="0" collapsed="false">
      <c r="A139" s="96" t="s">
        <v>171</v>
      </c>
      <c r="B139" s="90" t="s">
        <v>23</v>
      </c>
      <c r="C139" s="90"/>
      <c r="D139" s="70" t="n">
        <f aca="false">PROPOSTA!G11</f>
        <v>0.076</v>
      </c>
      <c r="E139" s="95" t="n">
        <f aca="false">D139*$E$137</f>
        <v>386.117838441257</v>
      </c>
      <c r="F139" s="95" t="n">
        <f aca="false">D139*$F$137</f>
        <v>76.4006721728207</v>
      </c>
      <c r="G139" s="95" t="n">
        <f aca="false">D139*$G$137</f>
        <v>143.737890598291</v>
      </c>
    </row>
    <row r="140" customFormat="false" ht="15" hidden="false" customHeight="false" outlineLevel="0" collapsed="false">
      <c r="A140" s="89" t="s">
        <v>172</v>
      </c>
      <c r="B140" s="90" t="s">
        <v>173</v>
      </c>
      <c r="C140" s="90"/>
      <c r="D140" s="88" t="n">
        <v>0.03</v>
      </c>
      <c r="E140" s="95" t="n">
        <f aca="false">D140*$E$137</f>
        <v>152.414936226812</v>
      </c>
      <c r="F140" s="95" t="n">
        <f aca="false">D140*$F$137</f>
        <v>30.1581600682187</v>
      </c>
      <c r="G140" s="95" t="n">
        <f aca="false">D140*$G$137</f>
        <v>56.738641025641</v>
      </c>
    </row>
    <row r="141" customFormat="false" ht="15" hidden="false" customHeight="true" outlineLevel="0" collapsed="false">
      <c r="A141" s="71" t="s">
        <v>174</v>
      </c>
      <c r="B141" s="71"/>
      <c r="C141" s="71"/>
      <c r="D141" s="71"/>
      <c r="E141" s="66" t="n">
        <f aca="false">SUM(E134:E136)</f>
        <v>810.54772696548</v>
      </c>
      <c r="F141" s="66" t="n">
        <f aca="false">SUM(F134:F136)</f>
        <v>160.382103604198</v>
      </c>
      <c r="G141" s="66" t="n">
        <f aca="false">SUM(G134:G136)</f>
        <v>269.788034188034</v>
      </c>
    </row>
    <row r="142" customFormat="false" ht="13.8" hidden="false" customHeight="false" outlineLevel="0" collapsed="false">
      <c r="A142" s="47"/>
      <c r="B142" s="47"/>
      <c r="C142" s="48"/>
      <c r="D142" s="48"/>
      <c r="E142" s="49"/>
      <c r="F142" s="49"/>
      <c r="G142" s="49"/>
    </row>
    <row r="143" customFormat="false" ht="15" hidden="false" customHeight="true" outlineLevel="0" collapsed="false">
      <c r="A143" s="50" t="s">
        <v>175</v>
      </c>
      <c r="B143" s="50"/>
      <c r="C143" s="50"/>
      <c r="D143" s="50"/>
      <c r="E143" s="50"/>
      <c r="F143" s="106"/>
      <c r="G143" s="106"/>
    </row>
    <row r="144" customFormat="false" ht="13.8" hidden="false" customHeight="false" outlineLevel="0" collapsed="false">
      <c r="A144" s="47"/>
      <c r="B144" s="47"/>
      <c r="C144" s="48"/>
      <c r="D144" s="48"/>
      <c r="E144" s="49"/>
      <c r="F144" s="49"/>
      <c r="G144" s="49"/>
    </row>
    <row r="145" customFormat="false" ht="28.5" hidden="false" customHeight="true" outlineLevel="0" collapsed="false">
      <c r="A145" s="97" t="s">
        <v>176</v>
      </c>
      <c r="B145" s="97"/>
      <c r="C145" s="97"/>
      <c r="D145" s="97"/>
      <c r="E145" s="56" t="s">
        <v>196</v>
      </c>
      <c r="F145" s="56" t="s">
        <v>197</v>
      </c>
      <c r="G145" s="56" t="s">
        <v>198</v>
      </c>
    </row>
    <row r="146" customFormat="false" ht="15" hidden="false" customHeight="true" outlineLevel="0" collapsed="false">
      <c r="A146" s="74"/>
      <c r="B146" s="75" t="s">
        <v>177</v>
      </c>
      <c r="C146" s="75"/>
      <c r="D146" s="75"/>
      <c r="E146" s="63" t="s">
        <v>80</v>
      </c>
      <c r="F146" s="63" t="s">
        <v>80</v>
      </c>
      <c r="G146" s="63" t="s">
        <v>80</v>
      </c>
    </row>
    <row r="147" customFormat="false" ht="15" hidden="false" customHeight="true" outlineLevel="0" collapsed="false">
      <c r="A147" s="51" t="s">
        <v>178</v>
      </c>
      <c r="B147" s="53" t="s">
        <v>179</v>
      </c>
      <c r="C147" s="53"/>
      <c r="D147" s="53"/>
      <c r="E147" s="60" t="n">
        <f aca="false">E124</f>
        <v>2314.77</v>
      </c>
      <c r="F147" s="60" t="n">
        <f aca="false">F124</f>
        <v>494.52</v>
      </c>
      <c r="G147" s="60" t="n">
        <f aca="false">G124</f>
        <v>0</v>
      </c>
    </row>
    <row r="148" customFormat="false" ht="15" hidden="false" customHeight="true" outlineLevel="0" collapsed="false">
      <c r="A148" s="51" t="s">
        <v>180</v>
      </c>
      <c r="B148" s="53" t="s">
        <v>181</v>
      </c>
      <c r="C148" s="53"/>
      <c r="D148" s="53"/>
      <c r="E148" s="60" t="n">
        <f aca="false">E125</f>
        <v>1753.370147464</v>
      </c>
      <c r="F148" s="60" t="n">
        <f aca="false">F125</f>
        <v>314.974557664</v>
      </c>
      <c r="G148" s="60" t="n">
        <f aca="false">G125</f>
        <v>0</v>
      </c>
    </row>
    <row r="149" customFormat="false" ht="15" hidden="false" customHeight="true" outlineLevel="0" collapsed="false">
      <c r="A149" s="51" t="s">
        <v>182</v>
      </c>
      <c r="B149" s="53" t="s">
        <v>183</v>
      </c>
      <c r="C149" s="53"/>
      <c r="D149" s="53"/>
      <c r="E149" s="60" t="n">
        <f aca="false">E126</f>
        <v>104.69310341634</v>
      </c>
      <c r="F149" s="60" t="n">
        <f aca="false">F126</f>
        <v>22.3662970841373</v>
      </c>
      <c r="G149" s="60" t="n">
        <f aca="false">G126</f>
        <v>0</v>
      </c>
    </row>
    <row r="150" customFormat="false" ht="15" hidden="false" customHeight="true" outlineLevel="0" collapsed="false">
      <c r="A150" s="51" t="s">
        <v>184</v>
      </c>
      <c r="B150" s="53" t="s">
        <v>185</v>
      </c>
      <c r="C150" s="53"/>
      <c r="D150" s="53"/>
      <c r="E150" s="60" t="n">
        <f aca="false">E127</f>
        <v>60.9868963812438</v>
      </c>
      <c r="F150" s="60" t="n">
        <f aca="false">F127</f>
        <v>13.0290439216219</v>
      </c>
      <c r="G150" s="60" t="n">
        <f aca="false">G127</f>
        <v>0</v>
      </c>
    </row>
    <row r="151" customFormat="false" ht="15" hidden="false" customHeight="true" outlineLevel="0" collapsed="false">
      <c r="A151" s="51" t="s">
        <v>186</v>
      </c>
      <c r="B151" s="53" t="s">
        <v>187</v>
      </c>
      <c r="C151" s="53"/>
      <c r="D151" s="53"/>
      <c r="E151" s="60" t="n">
        <f aca="false">E128</f>
        <v>36.13</v>
      </c>
      <c r="F151" s="60" t="n">
        <f aca="false">F128</f>
        <v>0</v>
      </c>
      <c r="G151" s="60" t="n">
        <f aca="false">G128</f>
        <v>1621.5</v>
      </c>
    </row>
    <row r="152" customFormat="false" ht="15" hidden="false" customHeight="true" outlineLevel="0" collapsed="false">
      <c r="A152" s="51" t="s">
        <v>188</v>
      </c>
      <c r="B152" s="53" t="s">
        <v>189</v>
      </c>
      <c r="C152" s="53"/>
      <c r="D152" s="53"/>
      <c r="E152" s="60" t="n">
        <f aca="false">E141</f>
        <v>810.54772696548</v>
      </c>
      <c r="F152" s="60" t="n">
        <f aca="false">F141</f>
        <v>160.382103604198</v>
      </c>
      <c r="G152" s="60" t="n">
        <f aca="false">G141</f>
        <v>269.788034188034</v>
      </c>
    </row>
    <row r="153" customFormat="false" ht="15" hidden="false" customHeight="true" outlineLevel="0" collapsed="false">
      <c r="A153" s="71" t="s">
        <v>190</v>
      </c>
      <c r="B153" s="71"/>
      <c r="C153" s="71"/>
      <c r="D153" s="71"/>
      <c r="E153" s="66" t="n">
        <f aca="false">ROUND(SUM(E147:E152),2)</f>
        <v>5080.5</v>
      </c>
      <c r="F153" s="66" t="n">
        <f aca="false">ROUND(SUM(F147:F152),2)</f>
        <v>1005.27</v>
      </c>
      <c r="G153" s="66" t="n">
        <f aca="false">ROUND(SUM(G147:G152),2)</f>
        <v>1891.29</v>
      </c>
    </row>
    <row r="154" customFormat="false" ht="13.8" hidden="false" customHeight="false" outlineLevel="0" collapsed="false">
      <c r="A154" s="68"/>
      <c r="B154" s="68"/>
      <c r="C154" s="68"/>
      <c r="D154" s="68"/>
      <c r="E154" s="69"/>
      <c r="F154" s="69"/>
      <c r="G154" s="69"/>
    </row>
    <row r="155" customFormat="false" ht="28.5" hidden="false" customHeight="true" outlineLevel="0" collapsed="false">
      <c r="A155" s="97" t="s">
        <v>205</v>
      </c>
      <c r="B155" s="97"/>
      <c r="C155" s="97"/>
      <c r="D155" s="97"/>
      <c r="E155" s="56" t="s">
        <v>196</v>
      </c>
      <c r="F155" s="56" t="s">
        <v>197</v>
      </c>
      <c r="G155" s="56" t="s">
        <v>198</v>
      </c>
    </row>
    <row r="156" customFormat="false" ht="15" hidden="false" customHeight="true" outlineLevel="0" collapsed="false">
      <c r="A156" s="74" t="s">
        <v>206</v>
      </c>
      <c r="B156" s="74"/>
      <c r="C156" s="74"/>
      <c r="D156" s="74"/>
      <c r="E156" s="107" t="n">
        <v>3</v>
      </c>
      <c r="F156" s="107" t="n">
        <v>3</v>
      </c>
      <c r="G156" s="107" t="n">
        <v>3</v>
      </c>
    </row>
    <row r="157" customFormat="false" ht="15" hidden="false" customHeight="true" outlineLevel="0" collapsed="false">
      <c r="A157" s="74" t="s">
        <v>207</v>
      </c>
      <c r="B157" s="74"/>
      <c r="C157" s="74"/>
      <c r="D157" s="74"/>
      <c r="E157" s="107" t="n">
        <v>36</v>
      </c>
      <c r="F157" s="107" t="n">
        <v>36</v>
      </c>
      <c r="G157" s="107" t="n">
        <v>36</v>
      </c>
    </row>
    <row r="158" customFormat="false" ht="15" hidden="false" customHeight="true" outlineLevel="0" collapsed="false">
      <c r="A158" s="74" t="s">
        <v>208</v>
      </c>
      <c r="B158" s="74"/>
      <c r="C158" s="74"/>
      <c r="D158" s="74"/>
      <c r="E158" s="64" t="n">
        <f aca="false">E156*E157*E153</f>
        <v>548694</v>
      </c>
      <c r="F158" s="64" t="n">
        <f aca="false">F156*F157*F153</f>
        <v>108569.16</v>
      </c>
      <c r="G158" s="64" t="n">
        <f aca="false">G156*G157*G153</f>
        <v>204259.32</v>
      </c>
    </row>
    <row r="159" customFormat="false" ht="15" hidden="false" customHeight="true" outlineLevel="0" collapsed="false">
      <c r="A159" s="71" t="s">
        <v>191</v>
      </c>
      <c r="B159" s="71"/>
      <c r="C159" s="71"/>
      <c r="D159" s="71"/>
      <c r="E159" s="66" t="n">
        <f aca="false">E158+F158+G158</f>
        <v>861522.48</v>
      </c>
      <c r="F159" s="66"/>
      <c r="G159" s="66"/>
    </row>
    <row r="160" customFormat="false" ht="15" hidden="false" customHeight="true" outlineLevel="0" collapsed="false">
      <c r="A160" s="71" t="s">
        <v>209</v>
      </c>
      <c r="B160" s="71"/>
      <c r="C160" s="71"/>
      <c r="D160" s="71"/>
      <c r="E160" s="66" t="n">
        <f aca="false">E159/36</f>
        <v>23931.18</v>
      </c>
      <c r="F160" s="66"/>
      <c r="G160" s="66"/>
    </row>
    <row r="161" customFormat="false" ht="15" hidden="false" customHeight="true" outlineLevel="0" collapsed="false">
      <c r="A161" s="71" t="s">
        <v>210</v>
      </c>
      <c r="B161" s="71"/>
      <c r="C161" s="71"/>
      <c r="D161" s="71"/>
      <c r="E161" s="66" t="n">
        <f aca="false">E159/(E156*E157)</f>
        <v>7977.06</v>
      </c>
      <c r="F161" s="66"/>
      <c r="G161" s="66"/>
    </row>
  </sheetData>
  <mergeCells count="133">
    <mergeCell ref="A1:E1"/>
    <mergeCell ref="A3:E3"/>
    <mergeCell ref="B5:E5"/>
    <mergeCell ref="B6:E6"/>
    <mergeCell ref="A8:E8"/>
    <mergeCell ref="B10:D10"/>
    <mergeCell ref="B11:D11"/>
    <mergeCell ref="B12:D12"/>
    <mergeCell ref="B13:D13"/>
    <mergeCell ref="A15:E15"/>
    <mergeCell ref="D17:E17"/>
    <mergeCell ref="D18:E18"/>
    <mergeCell ref="C19:D19"/>
    <mergeCell ref="A20:E20"/>
    <mergeCell ref="B21:D21"/>
    <mergeCell ref="B22:D22"/>
    <mergeCell ref="B23:D23"/>
    <mergeCell ref="A25:E25"/>
    <mergeCell ref="A27:E27"/>
    <mergeCell ref="A29:D29"/>
    <mergeCell ref="B30:D30"/>
    <mergeCell ref="B31:D31"/>
    <mergeCell ref="B32:D32"/>
    <mergeCell ref="B33:D33"/>
    <mergeCell ref="B34:C34"/>
    <mergeCell ref="B35:D35"/>
    <mergeCell ref="B36:C36"/>
    <mergeCell ref="B37:C37"/>
    <mergeCell ref="A38:D38"/>
    <mergeCell ref="A39:G39"/>
    <mergeCell ref="A41:E41"/>
    <mergeCell ref="A43:D43"/>
    <mergeCell ref="B44:C44"/>
    <mergeCell ref="B45:C45"/>
    <mergeCell ref="B46:C46"/>
    <mergeCell ref="A47:C47"/>
    <mergeCell ref="A48:G48"/>
    <mergeCell ref="A50:D50"/>
    <mergeCell ref="B51:C51"/>
    <mergeCell ref="A52:A58"/>
    <mergeCell ref="B52:C52"/>
    <mergeCell ref="B53:C53"/>
    <mergeCell ref="B54:C54"/>
    <mergeCell ref="B55:C55"/>
    <mergeCell ref="B56:C56"/>
    <mergeCell ref="B57:C57"/>
    <mergeCell ref="B58:C58"/>
    <mergeCell ref="B59:C59"/>
    <mergeCell ref="A60:C60"/>
    <mergeCell ref="A61:G61"/>
    <mergeCell ref="A63:D63"/>
    <mergeCell ref="B64:D64"/>
    <mergeCell ref="B65:C65"/>
    <mergeCell ref="B66:C66"/>
    <mergeCell ref="B67:D67"/>
    <mergeCell ref="B68:D68"/>
    <mergeCell ref="B69:D69"/>
    <mergeCell ref="A70:D70"/>
    <mergeCell ref="A72:E72"/>
    <mergeCell ref="A74:D74"/>
    <mergeCell ref="B75:D75"/>
    <mergeCell ref="B76:D76"/>
    <mergeCell ref="B77:D77"/>
    <mergeCell ref="B78:D78"/>
    <mergeCell ref="A79:D79"/>
    <mergeCell ref="A81:E81"/>
    <mergeCell ref="A83:D83"/>
    <mergeCell ref="B84:C84"/>
    <mergeCell ref="B85:C85"/>
    <mergeCell ref="B86:C86"/>
    <mergeCell ref="B87:C87"/>
    <mergeCell ref="B88:C88"/>
    <mergeCell ref="B89:C89"/>
    <mergeCell ref="B90:C90"/>
    <mergeCell ref="A91:D91"/>
    <mergeCell ref="A92:G92"/>
    <mergeCell ref="A94:E94"/>
    <mergeCell ref="A96:D96"/>
    <mergeCell ref="B97:C97"/>
    <mergeCell ref="B98:C98"/>
    <mergeCell ref="B99:C99"/>
    <mergeCell ref="B100:C100"/>
    <mergeCell ref="B101:C101"/>
    <mergeCell ref="B102:C102"/>
    <mergeCell ref="A103:D103"/>
    <mergeCell ref="A105:D105"/>
    <mergeCell ref="B106:D106"/>
    <mergeCell ref="B107:D107"/>
    <mergeCell ref="A108:D108"/>
    <mergeCell ref="A110:E110"/>
    <mergeCell ref="B112:D112"/>
    <mergeCell ref="B113:D113"/>
    <mergeCell ref="B114:D114"/>
    <mergeCell ref="B115:D115"/>
    <mergeCell ref="A118:D118"/>
    <mergeCell ref="A119:E119"/>
    <mergeCell ref="A121:E121"/>
    <mergeCell ref="B123:D123"/>
    <mergeCell ref="B124:D124"/>
    <mergeCell ref="B125:D125"/>
    <mergeCell ref="B126:D126"/>
    <mergeCell ref="B127:D127"/>
    <mergeCell ref="B128:D128"/>
    <mergeCell ref="A129:D129"/>
    <mergeCell ref="A131:E131"/>
    <mergeCell ref="A133:D133"/>
    <mergeCell ref="B134:C134"/>
    <mergeCell ref="B135:C135"/>
    <mergeCell ref="B136:C136"/>
    <mergeCell ref="B138:C138"/>
    <mergeCell ref="B139:C139"/>
    <mergeCell ref="B140:C140"/>
    <mergeCell ref="A141:D141"/>
    <mergeCell ref="A143:E143"/>
    <mergeCell ref="A145:D145"/>
    <mergeCell ref="B146:D146"/>
    <mergeCell ref="B147:D147"/>
    <mergeCell ref="B148:D148"/>
    <mergeCell ref="B149:D149"/>
    <mergeCell ref="B150:D150"/>
    <mergeCell ref="B151:D151"/>
    <mergeCell ref="B152:D152"/>
    <mergeCell ref="A153:D153"/>
    <mergeCell ref="A155:D155"/>
    <mergeCell ref="A156:D156"/>
    <mergeCell ref="A157:D157"/>
    <mergeCell ref="A158:D158"/>
    <mergeCell ref="A159:D159"/>
    <mergeCell ref="E159:G159"/>
    <mergeCell ref="A160:D160"/>
    <mergeCell ref="E160:G160"/>
    <mergeCell ref="A161:D161"/>
    <mergeCell ref="E161:G161"/>
  </mergeCells>
  <printOptions headings="false" gridLines="false" gridLinesSet="true" horizontalCentered="tru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5" man="true" max="65535" min="0"/>
  </col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I8" activeCellId="0" sqref="I8"/>
    </sheetView>
  </sheetViews>
  <sheetFormatPr defaultRowHeight="13.8" zeroHeight="false" outlineLevelRow="0" outlineLevelCol="0"/>
  <cols>
    <col collapsed="false" customWidth="true" hidden="false" outlineLevel="0" max="1" min="1" style="0" width="7.14"/>
    <col collapsed="false" customWidth="true" hidden="false" outlineLevel="0" max="2" min="2" style="0" width="49"/>
    <col collapsed="false" customWidth="true" hidden="false" outlineLevel="0" max="3" min="3" style="0" width="11.29"/>
    <col collapsed="false" customWidth="true" hidden="false" outlineLevel="0" max="4" min="4" style="0" width="10.29"/>
    <col collapsed="false" customWidth="true" hidden="false" outlineLevel="0" max="5" min="5" style="0" width="9.14"/>
    <col collapsed="false" customWidth="true" hidden="false" outlineLevel="0" max="1025" min="6" style="0" width="14.43"/>
  </cols>
  <sheetData>
    <row r="1" customFormat="false" ht="15" hidden="false" customHeight="true" outlineLevel="0" collapsed="false">
      <c r="A1" s="112" t="s">
        <v>217</v>
      </c>
      <c r="B1" s="112" t="s">
        <v>218</v>
      </c>
      <c r="C1" s="112" t="s">
        <v>219</v>
      </c>
      <c r="D1" s="113" t="s">
        <v>220</v>
      </c>
      <c r="E1" s="114" t="s">
        <v>221</v>
      </c>
      <c r="F1" s="115" t="s">
        <v>222</v>
      </c>
      <c r="G1" s="115" t="s">
        <v>223</v>
      </c>
    </row>
    <row r="2" customFormat="false" ht="15" hidden="false" customHeight="false" outlineLevel="0" collapsed="false">
      <c r="A2" s="112"/>
      <c r="B2" s="112"/>
      <c r="C2" s="112"/>
      <c r="D2" s="112"/>
      <c r="E2" s="113" t="s">
        <v>224</v>
      </c>
      <c r="F2" s="115"/>
      <c r="G2" s="115"/>
    </row>
    <row r="3" customFormat="false" ht="14.9" hidden="false" customHeight="false" outlineLevel="0" collapsed="false">
      <c r="A3" s="51" t="n">
        <v>1</v>
      </c>
      <c r="B3" s="116" t="s">
        <v>225</v>
      </c>
      <c r="C3" s="51" t="s">
        <v>219</v>
      </c>
      <c r="D3" s="117" t="n">
        <v>60</v>
      </c>
      <c r="E3" s="117" t="n">
        <v>1</v>
      </c>
      <c r="F3" s="118" t="n">
        <v>1229.14</v>
      </c>
      <c r="G3" s="60" t="n">
        <f aca="false">F3/D3</f>
        <v>20.4856666666667</v>
      </c>
    </row>
    <row r="4" customFormat="false" ht="13.8" hidden="false" customHeight="false" outlineLevel="0" collapsed="false">
      <c r="A4" s="2"/>
      <c r="B4" s="119"/>
      <c r="C4" s="47"/>
      <c r="D4" s="120"/>
      <c r="E4" s="121"/>
      <c r="F4" s="2"/>
      <c r="G4" s="2"/>
    </row>
    <row r="5" customFormat="false" ht="55.5" hidden="false" customHeight="false" outlineLevel="0" collapsed="false">
      <c r="A5" s="2"/>
      <c r="B5" s="113" t="s">
        <v>226</v>
      </c>
      <c r="C5" s="122" t="s">
        <v>227</v>
      </c>
      <c r="D5" s="122" t="s">
        <v>228</v>
      </c>
      <c r="E5" s="121"/>
      <c r="F5" s="2"/>
      <c r="G5" s="123"/>
    </row>
    <row r="6" customFormat="false" ht="15" hidden="false" customHeight="false" outlineLevel="0" collapsed="false">
      <c r="A6" s="2"/>
      <c r="B6" s="53" t="s">
        <v>229</v>
      </c>
      <c r="C6" s="60" t="n">
        <f aca="false">SUMPRODUCT(E3*$G$3)</f>
        <v>20.4856666666667</v>
      </c>
      <c r="D6" s="60" t="n">
        <f aca="false">C6*36</f>
        <v>737.484</v>
      </c>
      <c r="E6" s="121"/>
      <c r="F6" s="2"/>
      <c r="G6" s="2"/>
    </row>
  </sheetData>
  <sheetProtection sheet="true" password="cc49" objects="true" scenarios="true"/>
  <mergeCells count="6">
    <mergeCell ref="A1:A2"/>
    <mergeCell ref="B1:B2"/>
    <mergeCell ref="C1:C2"/>
    <mergeCell ref="D1:D2"/>
    <mergeCell ref="F1:F2"/>
    <mergeCell ref="G1:G2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tableParts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pt-BR</dc:language>
  <cp:lastModifiedBy/>
  <dcterms:modified xsi:type="dcterms:W3CDTF">2022-04-11T14:59:20Z</dcterms:modified>
  <cp:revision>9</cp:revision>
  <dc:subject/>
  <dc:title/>
</cp:coreProperties>
</file>