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comments9.xml" ContentType="application/vnd.openxmlformats-officedocument.spreadsheetml.comments+xml"/>
  <Override PartName="/xl/tables/table7.xml" ContentType="application/vnd.openxmlformats-officedocument.spreadsheetml.table+xml"/>
  <Override PartName="/xl/tables/table2.xml" ContentType="application/vnd.openxmlformats-officedocument.spreadsheetml.table+xml"/>
  <Override PartName="/xl/tables/table1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omments7.xml" ContentType="application/vnd.openxmlformats-officedocument.spreadsheetml.comments+xml"/>
  <Override PartName="/xl/comments6.xml" ContentType="application/vnd.openxmlformats-officedocument.spreadsheetml.comment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12.xml.rels" ContentType="application/vnd.openxmlformats-package.relationships+xml"/>
  <Override PartName="/xl/worksheets/_rels/sheet11.xml.rels" ContentType="application/vnd.openxmlformats-package.relationships+xml"/>
  <Override PartName="/xl/worksheets/_rels/sheet10.xml.rels" ContentType="application/vnd.openxmlformats-package.relationships+xml"/>
  <Override PartName="/xl/worksheets/_rels/sheet9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7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drawings/vmlDrawing6.vml" ContentType="application/vnd.openxmlformats-officedocument.vmlDrawing"/>
  <Override PartName="/xl/drawings/vmlDrawing5.vml" ContentType="application/vnd.openxmlformats-officedocument.vmlDrawing"/>
  <Override PartName="/xl/drawings/vmlDrawing4.vml" ContentType="application/vnd.openxmlformats-officedocument.vmlDrawing"/>
  <Override PartName="/xl/drawings/vmlDrawing3.vml" ContentType="application/vnd.openxmlformats-officedocument.vmlDrawing"/>
  <Override PartName="/xl/drawings/vmlDrawing1.vml" ContentType="application/vnd.openxmlformats-officedocument.vmlDrawing"/>
  <Override PartName="/xl/drawings/vmlDrawing2.vml" ContentType="application/vnd.openxmlformats-officedocument.vmlDrawi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1"/>
  </bookViews>
  <sheets>
    <sheet name="ORIENTAÇÕES" sheetId="1" state="visible" r:id="rId2"/>
    <sheet name="Orçamento global" sheetId="2" state="visible" r:id="rId3"/>
    <sheet name="Item 1" sheetId="3" state="visible" r:id="rId4"/>
    <sheet name="Item 2" sheetId="4" state="visible" r:id="rId5"/>
    <sheet name="Item 3" sheetId="5" state="visible" r:id="rId6"/>
    <sheet name="Item 4" sheetId="6" state="visible" r:id="rId7"/>
    <sheet name="Item 5" sheetId="7" state="visible" r:id="rId8"/>
    <sheet name="Equipamentos - Vigia" sheetId="8" state="visible" r:id="rId9"/>
    <sheet name="Item 6" sheetId="9" state="visible" r:id="rId10"/>
    <sheet name="Equipamentos - Trabalhos Agrope" sheetId="10" state="visible" r:id="rId11"/>
    <sheet name="Materiais - Trabalhos Agropecuá" sheetId="11" state="visible" r:id="rId12"/>
    <sheet name="EPIs - Trabalhos Agropecuários" sheetId="12" state="visible" r:id="rId1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85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</t>
        </r>
      </text>
    </comment>
    <comment ref="D87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Considera que 90% dos empregados são demitidos sem justa causa.
Adaptado para o percentual de 12,10% da conta vinculada.
Percentual máximo admitido: 3,85%</t>
        </r>
      </text>
    </comment>
    <comment ref="D88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 Exclui-se ou reduz-se na possível prorrogação.
Este é o percentual máximo aceitável.</t>
        </r>
      </text>
    </comment>
    <comment ref="D90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Adaptado para 36 meses de contrato. Exclui-se ou reduz-se na prorrogação.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85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</t>
        </r>
      </text>
    </comment>
    <comment ref="D87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Considera que 90% dos empregados são demitidos sem justa causa.
Adaptado para o percentual de 12,10% da conta vinculada.
Percentual máximo admitido: 3,85%</t>
        </r>
      </text>
    </comment>
    <comment ref="D88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 Exclui-se ou reduz-se na possível prorrogação.
Este é o percentual máximo aceitável.</t>
        </r>
      </text>
    </comment>
    <comment ref="D90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Adaptado para 36 meses de contrato. Exclui-se ou reduz-se na prorrogação.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85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</t>
        </r>
      </text>
    </comment>
    <comment ref="D87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Considera que 90% dos empregados são demitidos sem justa causa.
Adaptado para o percentual de 12,10% da conta vinculada.
Percentual máximo admitido: 3,85%</t>
        </r>
      </text>
    </comment>
    <comment ref="D88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 Exclui-se ou reduz-se na possível prorrogação.
Este é o percentual máximo aceitável.</t>
        </r>
      </text>
    </comment>
    <comment ref="D90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Adaptado para 36 meses de contrato. Exclui-se ou reduz-se na prorrogação.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85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</t>
        </r>
      </text>
    </comment>
    <comment ref="D87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Considera que 90% dos empregados são demitidos sem justa causa.
Adaptado para o percentual de 12,10% da conta vinculada.
Percentual máximo admitido: 3,85%</t>
        </r>
      </text>
    </comment>
    <comment ref="D88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 Exclui-se ou reduz-se na possível prorrogação.
Este é o percentual máximo aceitável.</t>
        </r>
      </text>
    </comment>
    <comment ref="D90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Adaptado para 36 meses de contrato. Exclui-se ou reduz-se na prorrogação.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85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</t>
        </r>
      </text>
    </comment>
    <comment ref="D87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Considera que 90% dos empregados são demitidos sem justa causa.
Adaptado para o percentual de 12,10% da conta vinculada.
Percentual máximo admitido: 3,85%</t>
        </r>
      </text>
    </comment>
    <comment ref="D88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 Exclui-se ou reduz-se na possível prorrogação.
Este é o percentual máximo aceitável.</t>
        </r>
      </text>
    </comment>
    <comment ref="D90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Adaptado para 36 meses de contrato. Exclui-se ou reduz-se na prorrogação.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9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Considera-se a média de 25 dias por mês tendo em vista que um dos postos funciona 7 dias por semana.</t>
        </r>
      </text>
    </comment>
    <comment ref="D85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</t>
        </r>
      </text>
    </comment>
    <comment ref="D87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Considera que 90% dos empregados são demitidos sem justa causa.
Adaptado para o percentual de 12,10% da conta vinculada.
Percentual máximo admitido: 3,85%</t>
        </r>
      </text>
    </comment>
    <comment ref="D88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 Exclui-se ou reduz-se na possível prorrogação.
Este é o percentual máximo aceitável.</t>
        </r>
      </text>
    </comment>
    <comment ref="D90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Adaptado para 36 meses de contrato. Exclui-se ou reduz-se na prorrogação.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  <comment ref="E67" authorId="0">
      <text>
        <r>
          <rPr>
            <sz val="11"/>
            <color rgb="FF000000"/>
            <rFont val="Calibri"/>
            <family val="0"/>
            <charset val="1"/>
          </rPr>
          <t xml:space="preserve">Verificar este item na CCT</t>
        </r>
      </text>
    </comment>
  </commentList>
</comments>
</file>

<file path=xl/sharedStrings.xml><?xml version="1.0" encoding="utf-8"?>
<sst xmlns="http://schemas.openxmlformats.org/spreadsheetml/2006/main" count="1475" uniqueCount="261">
  <si>
    <t xml:space="preserve">ORIENTAÇÕES A RESPEITO DA PLANILHA DE CUSTOS E FORMAÇÃO DE PREÇOS</t>
  </si>
  <si>
    <t xml:space="preserve">Esta planilha é uma estimativa utilizada pela Administração para apuramento dos valores máximos a serem pagos por cada item a ser licitado. O uso desta planilha pelas licitantes é facultativo.</t>
  </si>
  <si>
    <t xml:space="preserve">A despeito do item anterior, recomendamos a utilização desta planilha pelas licitantes, uma vez que ela dispõe as informações em formato já conhecido pela Administração, facilitando e agilizando os trabalhos da sessão pública do pregão, além de conterem fórmulas que facilitam o seu preenchimento.</t>
  </si>
  <si>
    <t xml:space="preserve">É de inteira responsabilidade das licitantes o preenchimento das informações da planilha. Eventuais equívocos não poderão ser atribuídos às informações utilizadas pela Administração na elaboração do orçamento para a contratação. Portanto, as licitantes deverão certificar-se de informações como valores de passagens urbanas, tributos municipais, Convenções Coletivas atualizadas, dentre outras.</t>
  </si>
  <si>
    <t xml:space="preserve">As licitantes deverão cotar os itens de mão de obra e insumos considerando as informações prestadas pela Administração nos documentos de planejamento da contratação: Estudo Técnico Preliminar, Termo de Referência, Instrumentos de Medição de Resultados, Mapa de Riscos; devendo considrar ainda o gerenciamento de seu negócio e a obrigatoriedade de cotar os itens referentes à mão de obra em conformidade com a legistação trabalhista vigente e demais normas relacionadas à matéria, tais como as Convenções Coletivas de Trabalho.</t>
  </si>
  <si>
    <t xml:space="preserve">Na aba "PROPOSTA", a licitante deverá preencher, além das informações de identificação, as células do tipo de tributação, PIS, COFINS, RAT e FAP. Feito isso, essas informações serão transportadas para todas as demais planilhas.</t>
  </si>
  <si>
    <t xml:space="preserve">Nas planilhas de insumos (materiais, equipamentos e EPIs), a licitantes deverá preencher, obrigatoriamente, as células referentes aos valores unitários de cada item. As quantidades foram estimadas pela Administração com base em histórico de consumo.</t>
  </si>
  <si>
    <t xml:space="preserve">Nas planilhas de formação de preços da mão de obra, a metodologia para o cálculo de alguns itens está inserida na descrição ou por meio de nota na célula. Recomendamos verificar a planilha do item 1, para todas as informações. A licitante poderá utilizar percentuais diversos daqueles inserido pela Administração, exceto nos casos de diretos trabalhistas e sociais garantidos por lei.</t>
  </si>
  <si>
    <t xml:space="preserve">IF SUDESTE MG - UASG 158123</t>
  </si>
  <si>
    <t xml:space="preserve">PREGÃO Nº:</t>
  </si>
  <si>
    <t xml:space="preserve">25/2022</t>
  </si>
  <si>
    <t xml:space="preserve">PROCESSO Nº:</t>
  </si>
  <si>
    <t xml:space="preserve">23232.000461/2022-78</t>
  </si>
  <si>
    <t xml:space="preserve">DATA:</t>
  </si>
  <si>
    <t xml:space="preserve">XX/XX/2022</t>
  </si>
  <si>
    <t xml:space="preserve">RAZÃO SOCIAL:</t>
  </si>
  <si>
    <t xml:space="preserve"> </t>
  </si>
  <si>
    <t xml:space="preserve">CNPJ:</t>
  </si>
  <si>
    <t xml:space="preserve">ENDEREÇO COMPLETO:</t>
  </si>
  <si>
    <t xml:space="preserve">TELEFONE:</t>
  </si>
  <si>
    <t xml:space="preserve">E-MAIL:</t>
  </si>
  <si>
    <t xml:space="preserve">INFORMAÇÕES GERAIS</t>
  </si>
  <si>
    <t xml:space="preserve">TIPO DE TRIBUTAÇÃO</t>
  </si>
  <si>
    <t xml:space="preserve">Lucro Real</t>
  </si>
  <si>
    <t xml:space="preserve">PIS</t>
  </si>
  <si>
    <t xml:space="preserve">COFINS</t>
  </si>
  <si>
    <t xml:space="preserve">SAT</t>
  </si>
  <si>
    <t xml:space="preserve">RAT</t>
  </si>
  <si>
    <t xml:space="preserve">FAP</t>
  </si>
  <si>
    <t xml:space="preserve">PROPOSTA</t>
  </si>
  <si>
    <t xml:space="preserve">ITEM</t>
  </si>
  <si>
    <t xml:space="preserve">DESCRIÇÃO</t>
  </si>
  <si>
    <t xml:space="preserve">LOCAL DE PRESTAÇÃO DOS SERVIÇOS</t>
  </si>
  <si>
    <t xml:space="preserve">UNIDADE DE MEDIDA</t>
  </si>
  <si>
    <t xml:space="preserve">QUANT. POSTOS</t>
  </si>
  <si>
    <t xml:space="preserve">QUANT. MESES)</t>
  </si>
  <si>
    <t xml:space="preserve">QUANT. (T. POSTOS X T. MESES)</t>
  </si>
  <si>
    <t xml:space="preserve">VALOR UNITÁRIO 
(POR POSTO)</t>
  </si>
  <si>
    <t xml:space="preserve">VALOR MENSAL MÁXIMO</t>
  </si>
  <si>
    <t xml:space="preserve">VALOR TOTAL MÁXIMO</t>
  </si>
  <si>
    <t xml:space="preserve">Serviço de CONTÍNUO</t>
  </si>
  <si>
    <t xml:space="preserve">Juiz de Fora (Reitoria)</t>
  </si>
  <si>
    <t xml:space="preserve">Posto de serviço/mês</t>
  </si>
  <si>
    <t xml:space="preserve">Serviço de COPEIRAGEM</t>
  </si>
  <si>
    <t xml:space="preserve">Serviço de PORTARIA</t>
  </si>
  <si>
    <t xml:space="preserve">Manhuaçu</t>
  </si>
  <si>
    <t xml:space="preserve">Serviço de VIGIA</t>
  </si>
  <si>
    <t xml:space="preserve">Serviço de TRABALHOS AGROPECUÁRIOS EM GERAL</t>
  </si>
  <si>
    <t xml:space="preserve">Muriaé</t>
  </si>
  <si>
    <t xml:space="preserve">TOTAL GLOBAL</t>
  </si>
  <si>
    <t xml:space="preserve">PLANILHA DE CUSTOS E FORMAÇÃO DE PREÇOS</t>
  </si>
  <si>
    <t xml:space="preserve">DADOS DA LICITAÇÃO</t>
  </si>
  <si>
    <t xml:space="preserve">Nº  Processo  </t>
  </si>
  <si>
    <t xml:space="preserve">Licitação Nº </t>
  </si>
  <si>
    <t xml:space="preserve">DADOS DA CONTRATAÇÃO</t>
  </si>
  <si>
    <t xml:space="preserve">A</t>
  </si>
  <si>
    <t xml:space="preserve">Data da apresentação da proposta (dia/mês/ano)</t>
  </si>
  <si>
    <t xml:space="preserve">B</t>
  </si>
  <si>
    <t xml:space="preserve">Município/UF da prestação do serviço</t>
  </si>
  <si>
    <t xml:space="preserve">C</t>
  </si>
  <si>
    <t xml:space="preserve">Convenção coletiva que serviu de referência para o orçamento</t>
  </si>
  <si>
    <t xml:space="preserve">MG000249/2022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</si>
  <si>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</si>
  <si>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</si>
  <si>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</si>
  <si>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</si>
  <si>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</si>
  <si>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</si>
  <si>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Descrição do serviço</t>
  </si>
  <si>
    <t xml:space="preserve">Conforme termo de referência e estudos técnicos preliminares</t>
  </si>
  <si>
    <t xml:space="preserve">Dados complementares para composição dos custos referentes à mão de obra</t>
  </si>
  <si>
    <t xml:space="preserve">Categoria profissional (vinculada à execução contratual) e CBO</t>
  </si>
  <si>
    <t xml:space="preserve">Contínuo - CBO 4122-05</t>
  </si>
  <si>
    <t xml:space="preserve">Data base da categoria (dia/mês/ano)</t>
  </si>
  <si>
    <t xml:space="preserve">1º de janeiro</t>
  </si>
  <si>
    <t xml:space="preserve">Salário Normativo da Categoria</t>
  </si>
  <si>
    <t xml:space="preserve">CUSTOS DA MÃO DE OBRA VINCULADA AO SERVIÇO</t>
  </si>
  <si>
    <t xml:space="preserve">MÓDULO  1 :   COMPOSIÇÃO DA REMUNERAÇÃO</t>
  </si>
  <si>
    <t xml:space="preserve">Submódulo 1.1 – Remuneração</t>
  </si>
  <si>
    <t xml:space="preserve">1.1</t>
  </si>
  <si>
    <t xml:space="preserve">Descrição</t>
  </si>
  <si>
    <t xml:space="preserve">Valor (R$)</t>
  </si>
  <si>
    <r>
      <rPr>
        <sz val="11"/>
        <color rgb="FF000000"/>
        <rFont val="Calibri"/>
        <family val="0"/>
        <charset val="1"/>
      </rPr>
      <t xml:space="preserve">Salário (</t>
    </r>
    <r>
      <rPr>
        <sz val="11"/>
        <color rgb="FFFF0000"/>
        <rFont val="Calibri"/>
        <family val="0"/>
        <charset val="1"/>
      </rPr>
      <t xml:space="preserve">proporcional à jornada de trabalho prevista</t>
    </r>
    <r>
      <rPr>
        <sz val="11"/>
        <color rgb="FF000000"/>
        <rFont val="Calibri"/>
        <family val="0"/>
        <charset val="1"/>
      </rPr>
      <t xml:space="preserve">)</t>
    </r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</si>
  <si>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</si>
  <si>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</si>
  <si>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</si>
  <si>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</si>
  <si>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</si>
  <si>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</si>
  <si>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Adicional de Hora Extra no Feriado Trabalhado</t>
  </si>
  <si>
    <t xml:space="preserve">G</t>
  </si>
  <si>
    <t xml:space="preserve">Outros (especificar)</t>
  </si>
  <si>
    <t xml:space="preserve">TOTAL DO MÓDULO 1: REMUNERAÇÃO</t>
  </si>
  <si>
    <r>
      <rPr>
        <b val="true"/>
        <sz val="11"/>
        <color rgb="FF000000"/>
        <rFont val="Calibri"/>
        <family val="0"/>
        <charset val="1"/>
      </rPr>
      <t xml:space="preserve">Nota:</t>
    </r>
    <r>
      <rPr>
        <sz val="11"/>
        <color rgb="FF000000"/>
        <rFont val="Calibri"/>
        <family val="0"/>
        <charset val="1"/>
      </rPr>
      <t xml:space="preserve"> os custos indicados na proposta para o módulo remuneração deverão ser exatamente os que serão pagos aos profissionais alocados na execução do contrato.</t>
    </r>
  </si>
  <si>
    <t xml:space="preserve">MÓDULO 2 :   ENCARGOS E BENEFÍCIOS ANUAIS, MENSAIS E DIÁRIOS </t>
  </si>
  <si>
    <t xml:space="preserve">Submódulo 2.1 - 13º (décimo terceiro) Salário, Férias e  Adicional de Férias </t>
  </si>
  <si>
    <t xml:space="preserve">2.1</t>
  </si>
  <si>
    <t xml:space="preserve">Percentual (%)</t>
  </si>
  <si>
    <t xml:space="preserve">13º Salário  </t>
  </si>
  <si>
    <t xml:space="preserve">Férias + Adicional de 1/3 Férias</t>
  </si>
  <si>
    <t xml:space="preserve">TOTAL </t>
  </si>
  <si>
    <r>
      <rPr>
        <b val="true"/>
        <sz val="11"/>
        <color rgb="FF000000"/>
        <rFont val="Calibri"/>
        <family val="0"/>
        <charset val="1"/>
      </rPr>
      <t xml:space="preserve">Nota:</t>
    </r>
    <r>
      <rPr>
        <sz val="11"/>
        <color rgb="FF000000"/>
        <rFont val="Calibri"/>
        <family val="0"/>
        <charset val="1"/>
      </rPr>
      <t xml:space="preserve"> O submódulo 2.1 será custo renovável a cada ano de contrato, conforme fundamentações no termo de referência.</t>
    </r>
  </si>
  <si>
    <t xml:space="preserve">Submódulo 2.2 - Encargos Previdenciários  e FGTS</t>
  </si>
  <si>
    <t xml:space="preserve">2.2</t>
  </si>
  <si>
    <t xml:space="preserve">GPS</t>
  </si>
  <si>
    <t xml:space="preserve">INSS</t>
  </si>
  <si>
    <t xml:space="preserve">Salário Educação</t>
  </si>
  <si>
    <t xml:space="preserve">SESC ou SESI</t>
  </si>
  <si>
    <t xml:space="preserve">SENAI ou SENAC</t>
  </si>
  <si>
    <t xml:space="preserve">SEBRAE</t>
  </si>
  <si>
    <t xml:space="preserve">INCRA</t>
  </si>
  <si>
    <t xml:space="preserve">FGTS</t>
  </si>
  <si>
    <t xml:space="preserve">TOTAL - Encargos previdenciários e FGTS: </t>
  </si>
  <si>
    <r>
      <rPr>
        <b val="true"/>
        <sz val="11"/>
        <color rgb="FF000000"/>
        <rFont val="Calibri"/>
        <family val="0"/>
        <charset val="1"/>
      </rPr>
      <t xml:space="preserve">Nota: </t>
    </r>
    <r>
      <rPr>
        <sz val="11"/>
        <color rgb="FF000000"/>
        <rFont val="Calibri"/>
        <family val="0"/>
        <charset val="1"/>
      </rPr>
      <t xml:space="preserve">Esses encargos incidem sobre o Módulo 1 + Submódulo 2.1</t>
    </r>
  </si>
  <si>
    <t xml:space="preserve">Submódulo 2.3 - Benefícios Mensais e Diários.</t>
  </si>
  <si>
    <t xml:space="preserve">2.3</t>
  </si>
  <si>
    <r>
      <rPr>
        <sz val="11"/>
        <color rgb="FF000000"/>
        <rFont val="Calibri"/>
        <family val="0"/>
        <charset val="1"/>
      </rPr>
      <t xml:space="preserve">Transporte (</t>
    </r>
    <r>
      <rPr>
        <sz val="11"/>
        <color rgb="FFCE181E"/>
        <rFont val="Calibri"/>
        <family val="0"/>
        <charset val="1"/>
      </rPr>
      <t xml:space="preserve">considera 21 dias de trabalho e dois vales por dia</t>
    </r>
    <r>
      <rPr>
        <sz val="11"/>
        <color rgb="FF000000"/>
        <rFont val="Calibri"/>
        <family val="0"/>
        <charset val="1"/>
      </rPr>
      <t xml:space="preserve">)</t>
    </r>
  </si>
  <si>
    <r>
      <rPr>
        <sz val="11"/>
        <color rgb="FF000000"/>
        <rFont val="Calibri"/>
        <family val="0"/>
        <charset val="1"/>
      </rPr>
      <t xml:space="preserve">Auxílio-Refeição/Alimentação </t>
    </r>
    <r>
      <rPr>
        <sz val="11"/>
        <color rgb="FFCE181E"/>
        <rFont val="Calibri"/>
        <family val="0"/>
        <charset val="1"/>
      </rPr>
      <t xml:space="preserve">(considera vales para 21 dias por mês)</t>
    </r>
  </si>
  <si>
    <t xml:space="preserve">Assistência Médica e Familiar</t>
  </si>
  <si>
    <t xml:space="preserve">Seguro de Vida, Invalidez e Funeral </t>
  </si>
  <si>
    <t xml:space="preserve">TOTAL DE BENEFÍCIOS MENSAIS E DIÁRIOS</t>
  </si>
  <si>
    <t xml:space="preserve">Quadro-Resumo do Módulo 2 - Encargos e Benefícios anuais, mensais e diários </t>
  </si>
  <si>
    <t xml:space="preserve">Módulo 2 - Encargos e Benefícios anuais, mensais e diários </t>
  </si>
  <si>
    <t xml:space="preserve">Submódulo 2.1</t>
  </si>
  <si>
    <t xml:space="preserve">Submódulo 2.2</t>
  </si>
  <si>
    <t xml:space="preserve">Submódulo 2.3</t>
  </si>
  <si>
    <t xml:space="preserve">TOTAL DO MÓDULO 2 :   Encargos e Benefícios Anuais, Mensais e Diários </t>
  </si>
  <si>
    <t xml:space="preserve">MÓDULO 3: PROVISÃO PARA RESCISÃO  </t>
  </si>
  <si>
    <t xml:space="preserve">Módulo 3: Provisão para Rescisão</t>
  </si>
  <si>
    <t xml:space="preserve">%</t>
  </si>
  <si>
    <t xml:space="preserve">Aviso Prévio Indenizado</t>
  </si>
  <si>
    <t xml:space="preserve">Incidência do FGTS sobre o Aviso Prévio Indenizado</t>
  </si>
  <si>
    <t xml:space="preserve">Multa rescisória do FGTS  (40% sobre a provisão mensal do FGTS)</t>
  </si>
  <si>
    <t xml:space="preserve">Aviso Prévio Trabalhado</t>
  </si>
  <si>
    <t xml:space="preserve">Incidência de GPS, FGTS e outras contribuições sobre o Aviso Prévio Trabalhado</t>
  </si>
  <si>
    <t xml:space="preserve">Multa rescisória do FGTS sobre o Aviso Prévio Trabalhado</t>
  </si>
  <si>
    <t xml:space="preserve">Total do custo de provisões para rescisão</t>
  </si>
  <si>
    <r>
      <rPr>
        <b val="true"/>
        <sz val="11"/>
        <color rgb="FF000000"/>
        <rFont val="Calibri"/>
        <family val="0"/>
        <charset val="1"/>
      </rPr>
      <t xml:space="preserve">Nota: </t>
    </r>
    <r>
      <rPr>
        <sz val="11"/>
        <color rgb="FF000000"/>
        <rFont val="Calibri"/>
        <family val="0"/>
        <charset val="1"/>
      </rPr>
      <t xml:space="preserve">Ver dispositivos no termo de referência que tratam dos custos do módulo 3.</t>
    </r>
  </si>
  <si>
    <t xml:space="preserve">MÓDULO 4 :  CUSTO DE REPOSIÇÃO DO PROFISSIONAL AUSENTE </t>
  </si>
  <si>
    <t xml:space="preserve">Submódulo 4.1 - Ausências Legais  (exceto férias)</t>
  </si>
  <si>
    <t xml:space="preserve">4.2</t>
  </si>
  <si>
    <t xml:space="preserve">Valor do custo de reposição diário (R$)</t>
  </si>
  <si>
    <r>
      <rPr>
        <sz val="11"/>
        <color rgb="FF000000"/>
        <rFont val="Calibri"/>
        <family val="0"/>
        <charset val="1"/>
      </rPr>
      <t xml:space="preserve">Substituto na cobertura de Ausências Legais</t>
    </r>
    <r>
      <rPr>
        <sz val="11"/>
        <color rgb="FFFF0000"/>
        <rFont val="Calibri"/>
        <family val="0"/>
        <charset val="1"/>
      </rPr>
      <t xml:space="preserve"> (Ref. Acórdão TCU 1753/2008–P)</t>
    </r>
  </si>
  <si>
    <r>
      <rPr>
        <sz val="11"/>
        <color rgb="FF000000"/>
        <rFont val="Calibri"/>
        <family val="0"/>
        <charset val="1"/>
      </rPr>
      <t xml:space="preserve">Substituto na cobertura de Licença Paternidade </t>
    </r>
    <r>
      <rPr>
        <sz val="11"/>
        <color rgb="FFFF0000"/>
        <rFont val="Calibri"/>
        <family val="0"/>
        <charset val="1"/>
      </rPr>
      <t xml:space="preserve">(Ref. Acórdão TCU 1753/2008–P)</t>
    </r>
  </si>
  <si>
    <r>
      <rPr>
        <sz val="11"/>
        <color rgb="FF000000"/>
        <rFont val="Calibri"/>
        <family val="0"/>
        <charset val="1"/>
      </rPr>
      <t xml:space="preserve">Substituto na cobertura de Ausência por acidente de trabalho</t>
    </r>
    <r>
      <rPr>
        <sz val="11"/>
        <color rgb="FFFF0000"/>
        <rFont val="Calibri"/>
        <family val="0"/>
        <charset val="1"/>
      </rPr>
      <t xml:space="preserve">  (Ref. Acórdão TCU 1753/2008–P)</t>
    </r>
  </si>
  <si>
    <t xml:space="preserve">Substituto na cobertura de Afastamento Maternidade</t>
  </si>
  <si>
    <t xml:space="preserve">Substituto na cobertura de Ausência por doença</t>
  </si>
  <si>
    <t xml:space="preserve">Total provisionado mensalmente para reposição de profissional ausente</t>
  </si>
  <si>
    <t xml:space="preserve">Submódulo 4.2 - Intervalo intrajornada</t>
  </si>
  <si>
    <t xml:space="preserve">Substituto na cobertura de Intervalo para repouso/alimentação (Valor Hora)</t>
  </si>
  <si>
    <t xml:space="preserve">MÓDULO 5 :   INSUMOS DIVERSOS </t>
  </si>
  <si>
    <t xml:space="preserve">SEQ.</t>
  </si>
  <si>
    <t xml:space="preserve">Uniformes</t>
  </si>
  <si>
    <t xml:space="preserve">EPIs</t>
  </si>
  <si>
    <t xml:space="preserve">Materiais</t>
  </si>
  <si>
    <t xml:space="preserve">Equipamentos (depreciação)</t>
  </si>
  <si>
    <t xml:space="preserve">TOTAL DE INSUMOS DIVERSOS</t>
  </si>
  <si>
    <t xml:space="preserve">RESUMO – MÓDULOS 01, 02, 03, 04 e 05</t>
  </si>
  <si>
    <t xml:space="preserve">CUSTO DIRETO POR EMPREGADO</t>
  </si>
  <si>
    <t xml:space="preserve">Módulo 1 - Composição da Remuneração</t>
  </si>
  <si>
    <t xml:space="preserve">Módulo 2 - Encargos e Benefícios Anuais, Mensais e Diários</t>
  </si>
  <si>
    <t xml:space="preserve">Módulo 3 -  Provisão para rescisão</t>
  </si>
  <si>
    <t xml:space="preserve">Módulo 4- Custo de Reposição do Profissional Ausente</t>
  </si>
  <si>
    <t xml:space="preserve">Módulo 5 – Insumos diversos</t>
  </si>
  <si>
    <t xml:space="preserve">MÓDULO  6 :   CUSTOS INDIRETOS, TRIBUTOS E LUCRO</t>
  </si>
  <si>
    <t xml:space="preserve">Submódulo 6.1 – Custos Indiretos, Tributos e Lucro</t>
  </si>
  <si>
    <r>
      <rPr>
        <sz val="11"/>
        <color rgb="FF000000"/>
        <rFont val="Calibri"/>
        <family val="0"/>
        <charset val="1"/>
      </rPr>
      <t xml:space="preserve">Percentual de Custos Indiretos – </t>
    </r>
    <r>
      <rPr>
        <b val="true"/>
        <sz val="11"/>
        <color rgb="FF000000"/>
        <rFont val="Calibri"/>
        <family val="0"/>
        <charset val="1"/>
      </rPr>
      <t xml:space="preserve">CI</t>
    </r>
  </si>
  <si>
    <r>
      <rPr>
        <sz val="11"/>
        <color rgb="FF000000"/>
        <rFont val="Calibri"/>
        <family val="0"/>
        <charset val="1"/>
      </rPr>
      <t xml:space="preserve">Percentual de Lucro – </t>
    </r>
    <r>
      <rPr>
        <b val="true"/>
        <sz val="11"/>
        <color rgb="FF000000"/>
        <rFont val="Calibri"/>
        <family val="0"/>
        <charset val="1"/>
      </rPr>
      <t xml:space="preserve">L</t>
    </r>
  </si>
  <si>
    <t xml:space="preserve">Total de tributos</t>
  </si>
  <si>
    <t xml:space="preserve">C1</t>
  </si>
  <si>
    <t xml:space="preserve">Base para cálculo dos tributos</t>
  </si>
  <si>
    <t xml:space="preserve">C2</t>
  </si>
  <si>
    <t xml:space="preserve">C3</t>
  </si>
  <si>
    <t xml:space="preserve">C4</t>
  </si>
  <si>
    <t xml:space="preserve">ISS</t>
  </si>
  <si>
    <t xml:space="preserve">TOTAL DE CUSTOS INDIRETOS, TRIBUTOS E LUCRO</t>
  </si>
  <si>
    <t xml:space="preserve">RESUMO GERAL – TODOS OS CUSTOS</t>
  </si>
  <si>
    <t xml:space="preserve">QUADRO RESUMO DO CUSTO DO SERVIÇO POR EMPREGADO</t>
  </si>
  <si>
    <t xml:space="preserve">Componentes do custo</t>
  </si>
  <si>
    <t xml:space="preserve">Módulo 1</t>
  </si>
  <si>
    <t xml:space="preserve">Remuneração</t>
  </si>
  <si>
    <t xml:space="preserve">Módulo 2</t>
  </si>
  <si>
    <t xml:space="preserve">Encargos e Benefícios Anuais, Mensais e Diários</t>
  </si>
  <si>
    <t xml:space="preserve">Módulo 3</t>
  </si>
  <si>
    <t xml:space="preserve">Provisão para rescisão</t>
  </si>
  <si>
    <t xml:space="preserve">Módulo 4</t>
  </si>
  <si>
    <t xml:space="preserve">Custo de Reposição do Profissional Ausente</t>
  </si>
  <si>
    <t xml:space="preserve">Módulo 5</t>
  </si>
  <si>
    <t xml:space="preserve">Insumos diversos</t>
  </si>
  <si>
    <t xml:space="preserve">Módulo 6</t>
  </si>
  <si>
    <t xml:space="preserve">Custos indiretos, lucros e tributos</t>
  </si>
  <si>
    <t xml:space="preserve">CUSTO TOTAL GERAL POR EMPREGADO</t>
  </si>
  <si>
    <t xml:space="preserve">Serviço de COPEIRO</t>
  </si>
  <si>
    <t xml:space="preserve">Copeiro - CBO 5134-25</t>
  </si>
  <si>
    <t xml:space="preserve">MG000729/2022</t>
  </si>
  <si>
    <t xml:space="preserve">Porteiro - CBO 5174-10</t>
  </si>
  <si>
    <r>
      <rPr>
        <sz val="11"/>
        <color rgb="FF000000"/>
        <rFont val="Calibri"/>
        <family val="0"/>
        <charset val="1"/>
      </rPr>
      <t xml:space="preserve">Auxílio-Refeição/Alimentação </t>
    </r>
    <r>
      <rPr>
        <sz val="11"/>
        <color rgb="FFCE181E"/>
        <rFont val="Calibri"/>
        <family val="0"/>
        <charset val="1"/>
      </rPr>
      <t xml:space="preserve">(considera 21 vales por mês)</t>
    </r>
  </si>
  <si>
    <t xml:space="preserve">CUSTO MENSAL DO POSTO</t>
  </si>
  <si>
    <t xml:space="preserve">Vigia - CBO  5174-20</t>
  </si>
  <si>
    <t xml:space="preserve">Item</t>
  </si>
  <si>
    <t xml:space="preserve">Equipamentos</t>
  </si>
  <si>
    <t xml:space="preserve">Unid.</t>
  </si>
  <si>
    <t xml:space="preserve">Vida útil (meses)</t>
  </si>
  <si>
    <t xml:space="preserve">Quantidades por Unidades</t>
  </si>
  <si>
    <t xml:space="preserve">Valor unitário</t>
  </si>
  <si>
    <t xml:space="preserve">Valor unitário mensal (vida útil)</t>
  </si>
  <si>
    <t xml:space="preserve">REI</t>
  </si>
  <si>
    <t xml:space="preserve">MNU</t>
  </si>
  <si>
    <t xml:space="preserve">Rádio de comunicação do tipo walk talk</t>
  </si>
  <si>
    <t xml:space="preserve">Apito sonoro</t>
  </si>
  <si>
    <t xml:space="preserve">Bastão de ronda</t>
  </si>
  <si>
    <t xml:space="preserve">Button para ronda</t>
  </si>
  <si>
    <t xml:space="preserve">Lanterna</t>
  </si>
  <si>
    <t xml:space="preserve">VIGIA</t>
  </si>
  <si>
    <t xml:space="preserve">Campus</t>
  </si>
  <si>
    <t xml:space="preserve">Valor mensal Campus</t>
  </si>
  <si>
    <t xml:space="preserve">Valor total Campus (36 meses)</t>
  </si>
  <si>
    <t xml:space="preserve">REITORIA</t>
  </si>
  <si>
    <t xml:space="preserve">MANHUAÇU</t>
  </si>
  <si>
    <t xml:space="preserve">MG000185/2022</t>
  </si>
  <si>
    <t xml:space="preserve">Trabalhador agropecuário em geral - CBO  6210-05</t>
  </si>
  <si>
    <r>
      <rPr>
        <sz val="11"/>
        <color rgb="FF000000"/>
        <rFont val="Calibri"/>
        <family val="0"/>
        <charset val="1"/>
      </rPr>
      <t xml:space="preserve">Transporte (</t>
    </r>
    <r>
      <rPr>
        <sz val="11"/>
        <color rgb="FFCE181E"/>
        <rFont val="Calibri"/>
        <family val="0"/>
        <charset val="1"/>
      </rPr>
      <t xml:space="preserve">considera 25 dias de trabalho e dois vales por dia</t>
    </r>
    <r>
      <rPr>
        <sz val="11"/>
        <color rgb="FF000000"/>
        <rFont val="Calibri"/>
        <family val="0"/>
        <charset val="1"/>
      </rPr>
      <t xml:space="preserve">)</t>
    </r>
  </si>
  <si>
    <t xml:space="preserve">Qtd.</t>
  </si>
  <si>
    <t xml:space="preserve">Podador de galhos à gasolina.</t>
  </si>
  <si>
    <t xml:space="preserve">Roçadeira lateral profissional à gasolina.</t>
  </si>
  <si>
    <t xml:space="preserve">Ponto biométrico</t>
  </si>
  <si>
    <t xml:space="preserve">Aplicação</t>
  </si>
  <si>
    <t xml:space="preserve">Facas de corte 2 pontas</t>
  </si>
  <si>
    <t xml:space="preserve">Roçadeira lateral profissional à gasolina</t>
  </si>
  <si>
    <t xml:space="preserve">Faca de corte de 3 pontas</t>
  </si>
  <si>
    <t xml:space="preserve">Disco circular de corte</t>
  </si>
  <si>
    <t xml:space="preserve">Carretel para roçadeira fio de nylon 2 fios automático</t>
  </si>
  <si>
    <t xml:space="preserve">Corrente da haste de poda</t>
  </si>
  <si>
    <t xml:space="preserve">Podador de galhos à gasolina</t>
  </si>
  <si>
    <t xml:space="preserve">Fio de nylon em carretel</t>
  </si>
  <si>
    <t xml:space="preserve">Metro</t>
  </si>
  <si>
    <t xml:space="preserve">EPI</t>
  </si>
  <si>
    <t xml:space="preserve">Avental longo em couro</t>
  </si>
  <si>
    <t xml:space="preserve">Bota de borracha cano longo</t>
  </si>
  <si>
    <t xml:space="preserve">Par</t>
  </si>
  <si>
    <t xml:space="preserve">Botina de couro com bico de aço</t>
  </si>
  <si>
    <t xml:space="preserve">Calça de raspa</t>
  </si>
  <si>
    <t xml:space="preserve">Capa de chuva</t>
  </si>
  <si>
    <t xml:space="preserve">Capacete Florestal completo com protetor facial, com jugular e abafador acoplado.</t>
  </si>
  <si>
    <t xml:space="preserve">Chapéu de palha com aba longa</t>
  </si>
  <si>
    <t xml:space="preserve">Cinta ergonômica</t>
  </si>
  <si>
    <t xml:space="preserve">Cinto de Segurança tipo paraquedista</t>
  </si>
  <si>
    <t xml:space="preserve">Conjunto completo para aplicação de defensivos – EPI defensivos</t>
  </si>
  <si>
    <t xml:space="preserve">Creme protetor para as mãos, óleo e graxa</t>
  </si>
  <si>
    <t xml:space="preserve">Luva de couro longa</t>
  </si>
  <si>
    <t xml:space="preserve">Luva de látex/PVA longa</t>
  </si>
  <si>
    <t xml:space="preserve">Manga de raspa</t>
  </si>
  <si>
    <t xml:space="preserve">Máscara com filtro de carvão ativado</t>
  </si>
  <si>
    <t xml:space="preserve">Óculos de segurança</t>
  </si>
  <si>
    <t xml:space="preserve">Perneira</t>
  </si>
  <si>
    <t xml:space="preserve">Protetor auricular tipo plug</t>
  </si>
  <si>
    <t xml:space="preserve">Protetor Solar mínimo FPS 30 4000ml (4 litros)</t>
  </si>
  <si>
    <t xml:space="preserve">Talabartes Simples</t>
  </si>
  <si>
    <t xml:space="preserve">Touca Arabe</t>
  </si>
  <si>
    <t xml:space="preserve">Trava quedas</t>
  </si>
  <si>
    <t xml:space="preserve">Meses</t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</si>
</sst>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0.00%"/>
    <numFmt numFmtId="166" formatCode="#,##0.00"/>
    <numFmt numFmtId="167" formatCode="[$R$-416]\ #,##0.00;[RED]\-[$R$-416]\ #,##0.00"/>
    <numFmt numFmtId="168" formatCode="[$R$ -416]#,##0.00"/>
    <numFmt numFmtId="169" formatCode="#,##0.00\ ;&quot; (&quot;#,##0.00\);\-#\ ;@\ "/>
    <numFmt numFmtId="170" formatCode="@"/>
    <numFmt numFmtId="171" formatCode="DD/MM/YYYY"/>
    <numFmt numFmtId="172" formatCode="* #,##0.0000\ ;* \(#,##0.0000\);* \-#\ ;@\ "/>
    <numFmt numFmtId="173" formatCode="0.000%"/>
    <numFmt numFmtId="174" formatCode="D\.M"/>
    <numFmt numFmtId="175" formatCode="#,##0.0000"/>
    <numFmt numFmtId="176" formatCode="[$R$ -416]#,##0.00000000"/>
    <numFmt numFmtId="177" formatCode="#,##0"/>
    <numFmt numFmtId="178" formatCode="_([$R$ -416]* #,##0.00_);_([$R$ -416]* \(#,##0.00\);_([$R$ -416]* \-??_);_(@_)"/>
    <numFmt numFmtId="179" formatCode="0.00"/>
    <numFmt numFmtId="180" formatCode="0"/>
  </numFmts>
  <fonts count="11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"/>
    </font>
    <font>
      <b val="true"/>
      <sz val="11"/>
      <color rgb="FF0000FF"/>
      <name val="Calibri"/>
      <family val="0"/>
      <charset val="1"/>
    </font>
    <font>
      <b val="true"/>
      <sz val="11"/>
      <color rgb="FFFF0000"/>
      <name val="Calibri"/>
      <family val="0"/>
      <charset val="1"/>
    </font>
    <font>
      <sz val="11"/>
      <color rgb="FFFF0000"/>
      <name val="Calibri"/>
      <family val="0"/>
      <charset val="1"/>
    </font>
    <font>
      <sz val="11"/>
      <color rgb="FFCE181E"/>
      <name val="Calibri"/>
      <family val="0"/>
      <charset val="1"/>
    </font>
    <font>
      <sz val="11"/>
      <color rgb="FFEA9999"/>
      <name val="Calibri"/>
      <family val="0"/>
      <charset val="1"/>
    </font>
    <font>
      <sz val="11"/>
      <color rgb="FF000001"/>
      <name val="Calibri"/>
      <family val="0"/>
      <charset val="1"/>
    </font>
  </fonts>
  <fills count="15">
    <fill>
      <patternFill patternType="none"/>
    </fill>
    <fill>
      <patternFill patternType="gray125"/>
    </fill>
    <fill>
      <patternFill patternType="solid">
        <fgColor rgb="FFCCA677"/>
        <bgColor rgb="FFEA9999"/>
      </patternFill>
    </fill>
    <fill>
      <patternFill patternType="solid">
        <fgColor rgb="FFFFFFFF"/>
        <bgColor rgb="FFF3F3F3"/>
      </patternFill>
    </fill>
    <fill>
      <patternFill patternType="solid">
        <fgColor rgb="FFF8F2EB"/>
        <bgColor rgb="FFF3F3F3"/>
      </patternFill>
    </fill>
    <fill>
      <patternFill patternType="solid">
        <fgColor rgb="FF63D297"/>
        <bgColor rgb="FFAFE9CA"/>
      </patternFill>
    </fill>
    <fill>
      <patternFill patternType="solid">
        <fgColor rgb="FFE7F9EF"/>
        <bgColor rgb="FFF3F3F3"/>
      </patternFill>
    </fill>
    <fill>
      <patternFill patternType="solid">
        <fgColor rgb="FFE8F2A1"/>
        <bgColor rgb="FFFFFF99"/>
      </patternFill>
    </fill>
    <fill>
      <patternFill patternType="solid">
        <fgColor rgb="FFAFE9CA"/>
        <bgColor rgb="FFDDDDDD"/>
      </patternFill>
    </fill>
    <fill>
      <patternFill patternType="solid">
        <fgColor rgb="FFDDDDDD"/>
        <bgColor rgb="FFF4CCCC"/>
      </patternFill>
    </fill>
    <fill>
      <patternFill patternType="solid">
        <fgColor rgb="FF00FF66"/>
        <bgColor rgb="FF00FF00"/>
      </patternFill>
    </fill>
    <fill>
      <patternFill patternType="solid">
        <fgColor rgb="FFFFFF99"/>
        <bgColor rgb="FFE8F2A1"/>
      </patternFill>
    </fill>
    <fill>
      <patternFill patternType="solid">
        <fgColor rgb="FFBDBDBD"/>
        <bgColor rgb="FFB7B7B7"/>
      </patternFill>
    </fill>
    <fill>
      <patternFill patternType="solid">
        <fgColor rgb="FFF3F3F3"/>
        <bgColor rgb="FFF8F2EB"/>
      </patternFill>
    </fill>
    <fill>
      <patternFill patternType="solid">
        <fgColor rgb="FF78909C"/>
        <bgColor rgb="FF666699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4C4C4C"/>
      </left>
      <right style="thin">
        <color rgb="FF4C4C4C"/>
      </right>
      <top style="thin">
        <color rgb="FF4C4C4C"/>
      </top>
      <bottom style="thin">
        <color rgb="FF4C4C4C"/>
      </bottom>
      <diagonal/>
    </border>
    <border diagonalUp="false" diagonalDown="false">
      <left style="thin">
        <color rgb="FF4C4C4C"/>
      </left>
      <right style="thin"/>
      <top style="thin">
        <color rgb="FF4C4C4C"/>
      </top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5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5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5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6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6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1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3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6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7" fontId="4" fillId="1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1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9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4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7" fontId="4" fillId="1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4" fillId="1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1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4" fillId="1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7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0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0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0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7" fontId="0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1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0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78909C"/>
      <rgbColor rgb="FF9999FF"/>
      <rgbColor rgb="FF993366"/>
      <rgbColor rgb="FFF8F2EB"/>
      <rgbColor rgb="FFE7F9EF"/>
      <rgbColor rgb="FF660066"/>
      <rgbColor rgb="FFCCA677"/>
      <rgbColor rgb="FF0066CC"/>
      <rgbColor rgb="FFDDDDDD"/>
      <rgbColor rgb="FF000080"/>
      <rgbColor rgb="FFFF00FF"/>
      <rgbColor rgb="FFFFFF00"/>
      <rgbColor rgb="FF00FF66"/>
      <rgbColor rgb="FF800080"/>
      <rgbColor rgb="FF800000"/>
      <rgbColor rgb="FF008080"/>
      <rgbColor rgb="FF0000FF"/>
      <rgbColor rgb="FF00CCFF"/>
      <rgbColor rgb="FFF3F3F3"/>
      <rgbColor rgb="FFE8F2A1"/>
      <rgbColor rgb="FFFFFF99"/>
      <rgbColor rgb="FFAFE9CA"/>
      <rgbColor rgb="FFEA9999"/>
      <rgbColor rgb="FFB7B7B7"/>
      <rgbColor rgb="FFF4CCCC"/>
      <rgbColor rgb="FF3366FF"/>
      <rgbColor rgb="FF63D297"/>
      <rgbColor rgb="FF99CC00"/>
      <rgbColor rgb="FFFFCC00"/>
      <rgbColor rgb="FFFF9900"/>
      <rgbColor rgb="FFFF6600"/>
      <rgbColor rgb="FF666699"/>
      <rgbColor rgb="FFC27BA0"/>
      <rgbColor rgb="FF003366"/>
      <rgbColor rgb="FF339966"/>
      <rgbColor rgb="FF000001"/>
      <rgbColor rgb="FF333300"/>
      <rgbColor rgb="FFCE181E"/>
      <rgbColor rgb="FF993366"/>
      <rgbColor rgb="FF333399"/>
      <rgbColor rgb="FF4C4C4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e_1" displayName="Table_1" ref="B10:D12" headerRowCount="1" totalsRowCount="0" totalsRowShown="0">
  <tableColumns count="3">
    <tableColumn id="1" name="Campus"/>
    <tableColumn id="2" name="Valor mensal Campus"/>
    <tableColumn id="3" name="Valor total Campus (36 meses)"/>
  </tableColumns>
</table>
</file>

<file path=xl/tables/table2.xml><?xml version="1.0" encoding="utf-8"?>
<table xmlns="http://schemas.openxmlformats.org/spreadsheetml/2006/main" id="2" name="Table_2" displayName="Table_2" ref="A1:G4" headerRowCount="1" totalsRowCount="0" totalsRowShown="0">
  <tableColumns count="7">
    <tableColumn id="1" name="Item"/>
    <tableColumn id="2" name="Equipamentos"/>
    <tableColumn id="3" name="Unid."/>
    <tableColumn id="4" name="Vida útil (meses)"/>
    <tableColumn id="5" name="Qtd."/>
    <tableColumn id="6" name="Valor unitário"/>
    <tableColumn id="7" name="Valor unitário mensal (vida útil)"/>
  </tableColumns>
</table>
</file>

<file path=xl/tables/table3.xml><?xml version="1.0" encoding="utf-8"?>
<table xmlns="http://schemas.openxmlformats.org/spreadsheetml/2006/main" id="3" name="Table_3" displayName="Table_3" ref="B6:D7" headerRowCount="1" totalsRowCount="0" totalsRowShown="0">
  <tableColumns count="3">
    <tableColumn id="1" name="Campus"/>
    <tableColumn id="2" name="Valor mensal Campus"/>
    <tableColumn id="3" name="Valor total Campus (36 meses)"/>
  </tableColumns>
</table>
</file>

<file path=xl/tables/table4.xml><?xml version="1.0" encoding="utf-8"?>
<table xmlns="http://schemas.openxmlformats.org/spreadsheetml/2006/main" id="4" name="Table_4" displayName="Table_4" ref="B9:D10" headerRowCount="1" totalsRowCount="0" totalsRowShown="0">
  <tableColumns count="3">
    <tableColumn id="1" name="Campus"/>
    <tableColumn id="2" name="Valor mensal Campus"/>
    <tableColumn id="3" name="Valor total Campus (36 meses)"/>
  </tableColumns>
</table>
</file>

<file path=xl/tables/table5.xml><?xml version="1.0" encoding="utf-8"?>
<table xmlns="http://schemas.openxmlformats.org/spreadsheetml/2006/main" id="5" name="Table_5" displayName="Table_5" ref="A1:H8" headerRowCount="1" totalsRowCount="0" totalsRowShown="0">
  <tableColumns count="8">
    <tableColumn id="1" name="Item"/>
    <tableColumn id="2" name="Materiais"/>
    <tableColumn id="3" name="Aplicação"/>
    <tableColumn id="4" name="Unid."/>
    <tableColumn id="5" name="Vida útil (meses)"/>
    <tableColumn id="6" name="Qtd."/>
    <tableColumn id="7" name="Valor unitário"/>
    <tableColumn id="8" name="Valor unitário mensal (vida útil)"/>
  </tableColumns>
</table>
</file>

<file path=xl/tables/table6.xml><?xml version="1.0" encoding="utf-8"?>
<table xmlns="http://schemas.openxmlformats.org/spreadsheetml/2006/main" id="6" name="Table_6" displayName="Table_6" ref="B25:E26" headerRowCount="1" totalsRowCount="0" totalsRowShown="0">
  <tableColumns count="4">
    <tableColumn id="1" name="Campus"/>
    <tableColumn id="2" name="Valor mensal Campus"/>
    <tableColumn id="3" name="Meses"/>
    <tableColumn id="4" name="Valor total Campus (36 meses)"/>
  </tableColumns>
</table>
</file>

<file path=xl/tables/table7.xml><?xml version="1.0" encoding="utf-8"?>
<table xmlns="http://schemas.openxmlformats.org/spreadsheetml/2006/main" id="7" name="Table_7" displayName="Table_7" ref="A1:G23" headerRowCount="1" totalsRowCount="0" totalsRowShown="0">
  <tableColumns count="7">
    <tableColumn id="1" name="Item"/>
    <tableColumn id="2" name="EPI"/>
    <tableColumn id="3" name="Unid."/>
    <tableColumn id="4" name="Vida útil (meses)"/>
    <tableColumn id="5" name="Qtd."/>
    <tableColumn id="6" name="Valor unitário"/>
    <tableColumn id="7" name="Valor unitário mensal (vida útil)"/>
  </tableColumns>
</table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table" Target="../tables/table5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table" Target="../tables/table7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3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4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5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comments" Target="../comments9.xml"/><Relationship Id="rId2" Type="http://schemas.openxmlformats.org/officeDocument/2006/relationships/vmlDrawing" Target="../drawings/vmlDrawing6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RowHeight="13.8" zeroHeight="false" outlineLevelRow="0" outlineLevelCol="0"/>
  <cols>
    <col collapsed="false" customWidth="true" hidden="false" outlineLevel="0" max="1" min="1" style="0" width="7.43"/>
    <col collapsed="false" customWidth="true" hidden="false" outlineLevel="0" max="2" min="2" style="0" width="134.7"/>
    <col collapsed="false" customWidth="true" hidden="false" outlineLevel="0" max="1025" min="3" style="0" width="14.43"/>
  </cols>
  <sheetData>
    <row r="1" customFormat="false" ht="15" hidden="false" customHeight="true" outlineLevel="0" collapsed="false">
      <c r="A1" s="1" t="s">
        <v>0</v>
      </c>
      <c r="B1" s="1"/>
    </row>
    <row r="2" customFormat="false" ht="28.5" hidden="false" customHeight="false" outlineLevel="0" collapsed="false">
      <c r="A2" s="2" t="n">
        <v>1</v>
      </c>
      <c r="B2" s="3" t="s">
        <v>1</v>
      </c>
    </row>
    <row r="3" customFormat="false" ht="28.5" hidden="false" customHeight="false" outlineLevel="0" collapsed="false">
      <c r="A3" s="4" t="n">
        <v>2</v>
      </c>
      <c r="B3" s="5" t="s">
        <v>2</v>
      </c>
    </row>
    <row r="4" customFormat="false" ht="42" hidden="false" customHeight="false" outlineLevel="0" collapsed="false">
      <c r="A4" s="2" t="n">
        <v>3</v>
      </c>
      <c r="B4" s="3" t="s">
        <v>3</v>
      </c>
    </row>
    <row r="5" customFormat="false" ht="55.5" hidden="false" customHeight="false" outlineLevel="0" collapsed="false">
      <c r="A5" s="4" t="n">
        <v>4</v>
      </c>
      <c r="B5" s="5" t="s">
        <v>4</v>
      </c>
    </row>
    <row r="6" customFormat="false" ht="28.5" hidden="false" customHeight="false" outlineLevel="0" collapsed="false">
      <c r="A6" s="2" t="n">
        <v>5</v>
      </c>
      <c r="B6" s="3" t="s">
        <v>5</v>
      </c>
    </row>
    <row r="7" customFormat="false" ht="28.5" hidden="false" customHeight="false" outlineLevel="0" collapsed="false">
      <c r="A7" s="4" t="n">
        <v>6</v>
      </c>
      <c r="B7" s="5" t="s">
        <v>6</v>
      </c>
    </row>
    <row r="8" customFormat="false" ht="42" hidden="false" customHeight="false" outlineLevel="0" collapsed="false">
      <c r="A8" s="2" t="n">
        <v>7</v>
      </c>
      <c r="B8" s="3" t="s">
        <v>7</v>
      </c>
    </row>
  </sheetData>
  <mergeCells count="1">
    <mergeCell ref="A1:B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tabColor rgb="FFC27BA0"/>
    <pageSetUpPr fitToPage="false"/>
  </sheetPr>
  <dimension ref="A1:G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5.14"/>
    <col collapsed="false" customWidth="true" hidden="false" outlineLevel="0" max="2" min="2" style="0" width="37.43"/>
    <col collapsed="false" customWidth="true" hidden="false" outlineLevel="0" max="1025" min="3" style="0" width="14.43"/>
  </cols>
  <sheetData>
    <row r="1" customFormat="false" ht="42" hidden="false" customHeight="false" outlineLevel="0" collapsed="false">
      <c r="A1" s="111" t="s">
        <v>199</v>
      </c>
      <c r="B1" s="112" t="s">
        <v>200</v>
      </c>
      <c r="C1" s="112" t="s">
        <v>201</v>
      </c>
      <c r="D1" s="113" t="s">
        <v>202</v>
      </c>
      <c r="E1" s="96" t="s">
        <v>222</v>
      </c>
      <c r="F1" s="114" t="s">
        <v>204</v>
      </c>
      <c r="G1" s="114" t="s">
        <v>205</v>
      </c>
    </row>
    <row r="2" customFormat="false" ht="15" hidden="false" customHeight="false" outlineLevel="0" collapsed="false">
      <c r="A2" s="103" t="n">
        <v>1</v>
      </c>
      <c r="B2" s="49" t="s">
        <v>223</v>
      </c>
      <c r="C2" s="103" t="s">
        <v>201</v>
      </c>
      <c r="D2" s="103" t="n">
        <v>36</v>
      </c>
      <c r="E2" s="103" t="n">
        <v>1</v>
      </c>
      <c r="F2" s="106" t="n">
        <v>1465.64</v>
      </c>
      <c r="G2" s="106" t="n">
        <f aca="false">F2/D2</f>
        <v>40.7122222222222</v>
      </c>
    </row>
    <row r="3" customFormat="false" ht="15" hidden="false" customHeight="false" outlineLevel="0" collapsed="false">
      <c r="A3" s="99" t="n">
        <v>2</v>
      </c>
      <c r="B3" s="49" t="s">
        <v>224</v>
      </c>
      <c r="C3" s="99" t="s">
        <v>201</v>
      </c>
      <c r="D3" s="99" t="n">
        <v>36</v>
      </c>
      <c r="E3" s="99" t="n">
        <v>3</v>
      </c>
      <c r="F3" s="102" t="n">
        <v>1345</v>
      </c>
      <c r="G3" s="102" t="n">
        <f aca="false">F3/D3</f>
        <v>37.3611111111111</v>
      </c>
    </row>
    <row r="4" customFormat="false" ht="15" hidden="false" customHeight="false" outlineLevel="0" collapsed="false">
      <c r="A4" s="99" t="n">
        <v>3</v>
      </c>
      <c r="B4" s="115" t="s">
        <v>225</v>
      </c>
      <c r="C4" s="116" t="s">
        <v>201</v>
      </c>
      <c r="D4" s="99" t="n">
        <v>60</v>
      </c>
      <c r="E4" s="99" t="n">
        <v>1</v>
      </c>
      <c r="F4" s="102" t="n">
        <v>1229.14</v>
      </c>
      <c r="G4" s="102" t="n">
        <f aca="false">F4/D4</f>
        <v>20.4856666666667</v>
      </c>
    </row>
    <row r="5" customFormat="false" ht="13.8" hidden="false" customHeight="false" outlineLevel="0" collapsed="false">
      <c r="A5" s="21"/>
      <c r="B5" s="110"/>
      <c r="C5" s="47"/>
      <c r="D5" s="47"/>
      <c r="E5" s="21"/>
      <c r="F5" s="21"/>
      <c r="G5" s="117"/>
    </row>
    <row r="6" customFormat="false" ht="42" hidden="false" customHeight="false" outlineLevel="0" collapsed="false">
      <c r="A6" s="118"/>
      <c r="B6" s="119" t="s">
        <v>214</v>
      </c>
      <c r="C6" s="120" t="s">
        <v>215</v>
      </c>
      <c r="D6" s="120" t="s">
        <v>216</v>
      </c>
      <c r="E6" s="118"/>
      <c r="F6" s="118"/>
      <c r="G6" s="121"/>
    </row>
    <row r="7" customFormat="false" ht="15" hidden="false" customHeight="false" outlineLevel="0" collapsed="false">
      <c r="A7" s="118"/>
      <c r="B7" s="104" t="s">
        <v>48</v>
      </c>
      <c r="C7" s="106" t="n">
        <f aca="false">SUMPRODUCT(E2:E4*$G$2:$G$4)</f>
        <v>173.2812222</v>
      </c>
      <c r="D7" s="106" t="n">
        <f aca="false">C7*36</f>
        <v>6238.124</v>
      </c>
      <c r="E7" s="98"/>
      <c r="F7" s="118"/>
      <c r="G7" s="118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tabColor rgb="FFC27BA0"/>
    <pageSetUpPr fitToPage="false"/>
  </sheetPr>
  <dimension ref="A1:H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5.14"/>
    <col collapsed="false" customWidth="true" hidden="false" outlineLevel="0" max="2" min="2" style="0" width="24.43"/>
    <col collapsed="false" customWidth="true" hidden="false" outlineLevel="0" max="3" min="3" style="0" width="22.15"/>
    <col collapsed="false" customWidth="true" hidden="false" outlineLevel="0" max="4" min="4" style="0" width="12.43"/>
    <col collapsed="false" customWidth="true" hidden="false" outlineLevel="0" max="5" min="5" style="0" width="11.29"/>
    <col collapsed="false" customWidth="true" hidden="false" outlineLevel="0" max="6" min="6" style="0" width="10.29"/>
    <col collapsed="false" customWidth="true" hidden="false" outlineLevel="0" max="8" min="7" style="0" width="13.57"/>
    <col collapsed="false" customWidth="true" hidden="false" outlineLevel="0" max="1025" min="9" style="0" width="14.43"/>
  </cols>
  <sheetData>
    <row r="1" customFormat="false" ht="55.5" hidden="false" customHeight="false" outlineLevel="0" collapsed="false">
      <c r="A1" s="95" t="s">
        <v>199</v>
      </c>
      <c r="B1" s="95" t="s">
        <v>154</v>
      </c>
      <c r="C1" s="95" t="s">
        <v>226</v>
      </c>
      <c r="D1" s="95" t="s">
        <v>201</v>
      </c>
      <c r="E1" s="96" t="s">
        <v>202</v>
      </c>
      <c r="F1" s="96" t="s">
        <v>222</v>
      </c>
      <c r="G1" s="97" t="s">
        <v>204</v>
      </c>
      <c r="H1" s="97" t="s">
        <v>205</v>
      </c>
    </row>
    <row r="2" customFormat="false" ht="28.5" hidden="false" customHeight="false" outlineLevel="0" collapsed="false">
      <c r="A2" s="122" t="n">
        <v>1</v>
      </c>
      <c r="B2" s="123" t="s">
        <v>227</v>
      </c>
      <c r="C2" s="124" t="s">
        <v>228</v>
      </c>
      <c r="D2" s="122" t="s">
        <v>201</v>
      </c>
      <c r="E2" s="125" t="n">
        <v>12</v>
      </c>
      <c r="F2" s="125" t="n">
        <v>4</v>
      </c>
      <c r="G2" s="106" t="n">
        <v>48</v>
      </c>
      <c r="H2" s="106" t="n">
        <f aca="false">G2/E2</f>
        <v>4</v>
      </c>
    </row>
    <row r="3" customFormat="false" ht="28.5" hidden="false" customHeight="false" outlineLevel="0" collapsed="false">
      <c r="A3" s="99" t="n">
        <v>2</v>
      </c>
      <c r="B3" s="49" t="s">
        <v>229</v>
      </c>
      <c r="C3" s="124" t="s">
        <v>228</v>
      </c>
      <c r="D3" s="99" t="s">
        <v>201</v>
      </c>
      <c r="E3" s="126" t="n">
        <v>12</v>
      </c>
      <c r="F3" s="126" t="n">
        <v>2</v>
      </c>
      <c r="G3" s="102" t="n">
        <v>31.22</v>
      </c>
      <c r="H3" s="102" t="n">
        <f aca="false">G3/E3</f>
        <v>2.60166666666667</v>
      </c>
    </row>
    <row r="4" customFormat="false" ht="28.5" hidden="false" customHeight="false" outlineLevel="0" collapsed="false">
      <c r="A4" s="103" t="n">
        <v>3</v>
      </c>
      <c r="B4" s="49" t="s">
        <v>230</v>
      </c>
      <c r="C4" s="124" t="s">
        <v>228</v>
      </c>
      <c r="D4" s="103" t="s">
        <v>201</v>
      </c>
      <c r="E4" s="125" t="n">
        <v>12</v>
      </c>
      <c r="F4" s="125" t="n">
        <v>1</v>
      </c>
      <c r="G4" s="106" t="n">
        <v>38.8</v>
      </c>
      <c r="H4" s="106" t="n">
        <f aca="false">G4/E4</f>
        <v>3.23333333333333</v>
      </c>
    </row>
    <row r="5" customFormat="false" ht="28.5" hidden="false" customHeight="false" outlineLevel="0" collapsed="false">
      <c r="A5" s="99" t="n">
        <v>4</v>
      </c>
      <c r="B5" s="49" t="s">
        <v>231</v>
      </c>
      <c r="C5" s="124" t="s">
        <v>228</v>
      </c>
      <c r="D5" s="99" t="s">
        <v>201</v>
      </c>
      <c r="E5" s="126" t="n">
        <v>12</v>
      </c>
      <c r="F5" s="126" t="n">
        <v>2</v>
      </c>
      <c r="G5" s="102" t="n">
        <v>65.63</v>
      </c>
      <c r="H5" s="102" t="n">
        <f aca="false">G5/E5</f>
        <v>5.46916666666667</v>
      </c>
    </row>
    <row r="6" customFormat="false" ht="28.5" hidden="false" customHeight="false" outlineLevel="0" collapsed="false">
      <c r="A6" s="103" t="n">
        <v>5</v>
      </c>
      <c r="B6" s="49" t="s">
        <v>232</v>
      </c>
      <c r="C6" s="127" t="s">
        <v>233</v>
      </c>
      <c r="D6" s="103" t="s">
        <v>201</v>
      </c>
      <c r="E6" s="125" t="n">
        <v>36</v>
      </c>
      <c r="F6" s="125" t="n">
        <v>1</v>
      </c>
      <c r="G6" s="106" t="n">
        <v>80.37</v>
      </c>
      <c r="H6" s="106" t="n">
        <f aca="false">G6/E6</f>
        <v>2.2325</v>
      </c>
    </row>
    <row r="7" customFormat="false" ht="28.5" hidden="false" customHeight="false" outlineLevel="0" collapsed="false">
      <c r="A7" s="103" t="n">
        <v>6</v>
      </c>
      <c r="B7" s="49" t="s">
        <v>234</v>
      </c>
      <c r="C7" s="124" t="s">
        <v>228</v>
      </c>
      <c r="D7" s="103" t="s">
        <v>235</v>
      </c>
      <c r="E7" s="125" t="n">
        <v>12</v>
      </c>
      <c r="F7" s="125" t="n">
        <v>50</v>
      </c>
      <c r="G7" s="106" t="n">
        <v>0.69</v>
      </c>
      <c r="H7" s="106" t="n">
        <f aca="false">G7/E7</f>
        <v>0.0575</v>
      </c>
    </row>
    <row r="8" customFormat="false" ht="13.8" hidden="false" customHeight="false" outlineLevel="0" collapsed="false">
      <c r="A8" s="2"/>
      <c r="B8" s="2"/>
      <c r="C8" s="2"/>
      <c r="D8" s="2"/>
      <c r="E8" s="2"/>
      <c r="F8" s="2"/>
      <c r="G8" s="2"/>
      <c r="H8" s="2"/>
    </row>
    <row r="9" customFormat="false" ht="42" hidden="false" customHeight="false" outlineLevel="0" collapsed="false">
      <c r="A9" s="3"/>
      <c r="B9" s="119" t="s">
        <v>214</v>
      </c>
      <c r="C9" s="120" t="s">
        <v>215</v>
      </c>
      <c r="D9" s="120" t="s">
        <v>216</v>
      </c>
      <c r="H9" s="3"/>
    </row>
    <row r="10" customFormat="false" ht="15" hidden="false" customHeight="false" outlineLevel="0" collapsed="false">
      <c r="A10" s="3"/>
      <c r="B10" s="104" t="s">
        <v>48</v>
      </c>
      <c r="C10" s="106" t="n">
        <f aca="false">SUMPRODUCT(F2:F7*$H$2:$H$7)</f>
        <v>40.4825</v>
      </c>
      <c r="D10" s="106" t="n">
        <f aca="false">C10*36</f>
        <v>1457.37</v>
      </c>
      <c r="H10" s="3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tabColor rgb="FFC27BA0"/>
    <pageSetUpPr fitToPage="false"/>
  </sheetPr>
  <dimension ref="A1:G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5" activeCellId="0" sqref="G25"/>
    </sheetView>
  </sheetViews>
  <sheetFormatPr defaultRowHeight="13.8" zeroHeight="false" outlineLevelRow="0" outlineLevelCol="0"/>
  <cols>
    <col collapsed="false" customWidth="true" hidden="false" outlineLevel="0" max="1" min="1" style="0" width="5.14"/>
    <col collapsed="false" customWidth="true" hidden="false" outlineLevel="0" max="2" min="2" style="0" width="48.71"/>
    <col collapsed="false" customWidth="true" hidden="false" outlineLevel="0" max="3" min="3" style="0" width="12.43"/>
    <col collapsed="false" customWidth="true" hidden="false" outlineLevel="0" max="4" min="4" style="0" width="8.43"/>
    <col collapsed="false" customWidth="true" hidden="false" outlineLevel="0" max="5" min="5" style="0" width="14.88"/>
    <col collapsed="false" customWidth="true" hidden="false" outlineLevel="0" max="7" min="6" style="0" width="13.57"/>
    <col collapsed="false" customWidth="true" hidden="false" outlineLevel="0" max="1025" min="8" style="0" width="14.43"/>
  </cols>
  <sheetData>
    <row r="1" customFormat="false" ht="55.5" hidden="false" customHeight="false" outlineLevel="0" collapsed="false">
      <c r="A1" s="111" t="s">
        <v>199</v>
      </c>
      <c r="B1" s="95" t="s">
        <v>236</v>
      </c>
      <c r="C1" s="95" t="s">
        <v>201</v>
      </c>
      <c r="D1" s="96" t="s">
        <v>202</v>
      </c>
      <c r="E1" s="96" t="s">
        <v>222</v>
      </c>
      <c r="F1" s="97" t="s">
        <v>204</v>
      </c>
      <c r="G1" s="97" t="s">
        <v>205</v>
      </c>
    </row>
    <row r="2" customFormat="false" ht="15" hidden="false" customHeight="false" outlineLevel="0" collapsed="false">
      <c r="A2" s="122" t="n">
        <v>1</v>
      </c>
      <c r="B2" s="104" t="s">
        <v>237</v>
      </c>
      <c r="C2" s="102" t="s">
        <v>201</v>
      </c>
      <c r="D2" s="128" t="n">
        <v>12</v>
      </c>
      <c r="E2" s="122" t="n">
        <v>3</v>
      </c>
      <c r="F2" s="129" t="n">
        <v>26.17</v>
      </c>
      <c r="G2" s="102" t="n">
        <f aca="false">F2/D2</f>
        <v>2.18083333333333</v>
      </c>
    </row>
    <row r="3" customFormat="false" ht="15" hidden="false" customHeight="false" outlineLevel="0" collapsed="false">
      <c r="A3" s="99" t="n">
        <v>2</v>
      </c>
      <c r="B3" s="104" t="s">
        <v>238</v>
      </c>
      <c r="C3" s="103" t="s">
        <v>239</v>
      </c>
      <c r="D3" s="122" t="n">
        <v>12</v>
      </c>
      <c r="E3" s="122" t="n">
        <v>3</v>
      </c>
      <c r="F3" s="130" t="n">
        <v>34.57</v>
      </c>
      <c r="G3" s="106" t="n">
        <f aca="false">F3/D3</f>
        <v>2.88083333333333</v>
      </c>
    </row>
    <row r="4" customFormat="false" ht="15" hidden="false" customHeight="false" outlineLevel="0" collapsed="false">
      <c r="A4" s="103" t="n">
        <v>3</v>
      </c>
      <c r="B4" s="100" t="s">
        <v>240</v>
      </c>
      <c r="C4" s="99" t="s">
        <v>239</v>
      </c>
      <c r="D4" s="128" t="n">
        <v>12</v>
      </c>
      <c r="E4" s="128" t="n">
        <v>3</v>
      </c>
      <c r="F4" s="129" t="n">
        <v>57.86</v>
      </c>
      <c r="G4" s="102" t="n">
        <f aca="false">F4/D4</f>
        <v>4.82166666666667</v>
      </c>
    </row>
    <row r="5" customFormat="false" ht="15" hidden="false" customHeight="false" outlineLevel="0" collapsed="false">
      <c r="A5" s="99" t="n">
        <v>4</v>
      </c>
      <c r="B5" s="104" t="s">
        <v>241</v>
      </c>
      <c r="C5" s="106" t="s">
        <v>201</v>
      </c>
      <c r="D5" s="122" t="n">
        <v>12</v>
      </c>
      <c r="E5" s="122" t="n">
        <v>3</v>
      </c>
      <c r="F5" s="130" t="n">
        <v>61.11</v>
      </c>
      <c r="G5" s="106" t="n">
        <f aca="false">F5/D5</f>
        <v>5.0925</v>
      </c>
    </row>
    <row r="6" customFormat="false" ht="15" hidden="false" customHeight="false" outlineLevel="0" collapsed="false">
      <c r="A6" s="103" t="n">
        <v>5</v>
      </c>
      <c r="B6" s="100" t="s">
        <v>242</v>
      </c>
      <c r="C6" s="102" t="s">
        <v>201</v>
      </c>
      <c r="D6" s="128" t="n">
        <v>12</v>
      </c>
      <c r="E6" s="128" t="n">
        <v>3</v>
      </c>
      <c r="F6" s="129" t="n">
        <v>25.22</v>
      </c>
      <c r="G6" s="102" t="n">
        <f aca="false">F6/D6</f>
        <v>2.10166666666667</v>
      </c>
    </row>
    <row r="7" customFormat="false" ht="28.5" hidden="false" customHeight="false" outlineLevel="0" collapsed="false">
      <c r="A7" s="99" t="n">
        <v>6</v>
      </c>
      <c r="B7" s="100" t="s">
        <v>243</v>
      </c>
      <c r="C7" s="102" t="s">
        <v>201</v>
      </c>
      <c r="D7" s="128" t="n">
        <v>12</v>
      </c>
      <c r="E7" s="128" t="n">
        <v>3</v>
      </c>
      <c r="F7" s="129" t="n">
        <v>144.57</v>
      </c>
      <c r="G7" s="102" t="n">
        <f aca="false">F7/D7</f>
        <v>12.0475</v>
      </c>
    </row>
    <row r="8" customFormat="false" ht="15" hidden="false" customHeight="false" outlineLevel="0" collapsed="false">
      <c r="A8" s="103" t="n">
        <v>7</v>
      </c>
      <c r="B8" s="104" t="s">
        <v>244</v>
      </c>
      <c r="C8" s="106" t="s">
        <v>201</v>
      </c>
      <c r="D8" s="122" t="n">
        <v>12</v>
      </c>
      <c r="E8" s="122" t="n">
        <v>3</v>
      </c>
      <c r="F8" s="130" t="n">
        <v>31.83</v>
      </c>
      <c r="G8" s="106" t="n">
        <f aca="false">F8/D8</f>
        <v>2.6525</v>
      </c>
    </row>
    <row r="9" customFormat="false" ht="15" hidden="false" customHeight="false" outlineLevel="0" collapsed="false">
      <c r="A9" s="99" t="n">
        <v>8</v>
      </c>
      <c r="B9" s="104" t="s">
        <v>245</v>
      </c>
      <c r="C9" s="102" t="s">
        <v>201</v>
      </c>
      <c r="D9" s="128" t="n">
        <v>36</v>
      </c>
      <c r="E9" s="122" t="n">
        <v>3</v>
      </c>
      <c r="F9" s="129" t="n">
        <v>51.36</v>
      </c>
      <c r="G9" s="102" t="n">
        <f aca="false">F9/D9</f>
        <v>1.42666666666667</v>
      </c>
    </row>
    <row r="10" customFormat="false" ht="15" hidden="false" customHeight="false" outlineLevel="0" collapsed="false">
      <c r="A10" s="103" t="n">
        <v>9</v>
      </c>
      <c r="B10" s="104" t="s">
        <v>246</v>
      </c>
      <c r="C10" s="103" t="s">
        <v>201</v>
      </c>
      <c r="D10" s="122" t="n">
        <v>36</v>
      </c>
      <c r="E10" s="122" t="n">
        <v>3</v>
      </c>
      <c r="F10" s="130" t="n">
        <v>91.53</v>
      </c>
      <c r="G10" s="106" t="n">
        <f aca="false">F10/D10</f>
        <v>2.5425</v>
      </c>
    </row>
    <row r="11" customFormat="false" ht="28.5" hidden="false" customHeight="false" outlineLevel="0" collapsed="false">
      <c r="A11" s="99" t="n">
        <v>10</v>
      </c>
      <c r="B11" s="104" t="s">
        <v>247</v>
      </c>
      <c r="C11" s="106" t="s">
        <v>201</v>
      </c>
      <c r="D11" s="122" t="n">
        <v>36</v>
      </c>
      <c r="E11" s="122" t="n">
        <v>3</v>
      </c>
      <c r="F11" s="130" t="n">
        <v>170.71</v>
      </c>
      <c r="G11" s="106" t="n">
        <f aca="false">F11/D11</f>
        <v>4.74194444444445</v>
      </c>
    </row>
    <row r="12" customFormat="false" ht="15" hidden="false" customHeight="false" outlineLevel="0" collapsed="false">
      <c r="A12" s="103" t="n">
        <v>11</v>
      </c>
      <c r="B12" s="104" t="s">
        <v>248</v>
      </c>
      <c r="C12" s="106" t="s">
        <v>201</v>
      </c>
      <c r="D12" s="122" t="n">
        <v>12</v>
      </c>
      <c r="E12" s="122" t="n">
        <v>3</v>
      </c>
      <c r="F12" s="130" t="n">
        <v>7.78</v>
      </c>
      <c r="G12" s="106" t="n">
        <f aca="false">F12/D12</f>
        <v>0.648333333333333</v>
      </c>
    </row>
    <row r="13" customFormat="false" ht="15" hidden="false" customHeight="false" outlineLevel="0" collapsed="false">
      <c r="A13" s="99" t="n">
        <v>12</v>
      </c>
      <c r="B13" s="104" t="s">
        <v>249</v>
      </c>
      <c r="C13" s="103" t="s">
        <v>239</v>
      </c>
      <c r="D13" s="122" t="n">
        <v>12</v>
      </c>
      <c r="E13" s="122" t="n">
        <v>6</v>
      </c>
      <c r="F13" s="130" t="n">
        <v>12.46</v>
      </c>
      <c r="G13" s="106" t="n">
        <f aca="false">F13/D13</f>
        <v>1.03833333333333</v>
      </c>
    </row>
    <row r="14" customFormat="false" ht="15" hidden="false" customHeight="false" outlineLevel="0" collapsed="false">
      <c r="A14" s="103" t="n">
        <v>13</v>
      </c>
      <c r="B14" s="100" t="s">
        <v>250</v>
      </c>
      <c r="C14" s="99" t="s">
        <v>239</v>
      </c>
      <c r="D14" s="128" t="n">
        <v>12</v>
      </c>
      <c r="E14" s="128" t="n">
        <v>6</v>
      </c>
      <c r="F14" s="129" t="n">
        <v>4.98</v>
      </c>
      <c r="G14" s="102" t="n">
        <f aca="false">F14/D14</f>
        <v>0.415</v>
      </c>
    </row>
    <row r="15" customFormat="false" ht="15" hidden="false" customHeight="false" outlineLevel="0" collapsed="false">
      <c r="A15" s="99" t="n">
        <v>14</v>
      </c>
      <c r="B15" s="104" t="s">
        <v>251</v>
      </c>
      <c r="C15" s="102" t="s">
        <v>201</v>
      </c>
      <c r="D15" s="128" t="n">
        <v>12</v>
      </c>
      <c r="E15" s="122" t="n">
        <v>3</v>
      </c>
      <c r="F15" s="129" t="n">
        <v>28.09</v>
      </c>
      <c r="G15" s="102" t="n">
        <f aca="false">F15/D15</f>
        <v>2.34083333333333</v>
      </c>
    </row>
    <row r="16" customFormat="false" ht="15" hidden="false" customHeight="false" outlineLevel="0" collapsed="false">
      <c r="A16" s="103" t="n">
        <v>15</v>
      </c>
      <c r="B16" s="100" t="s">
        <v>252</v>
      </c>
      <c r="C16" s="102" t="s">
        <v>201</v>
      </c>
      <c r="D16" s="128" t="n">
        <v>12</v>
      </c>
      <c r="E16" s="128" t="n">
        <v>3</v>
      </c>
      <c r="F16" s="129" t="n">
        <v>26.38</v>
      </c>
      <c r="G16" s="102" t="n">
        <f aca="false">F16/D16</f>
        <v>2.19833333333333</v>
      </c>
    </row>
    <row r="17" customFormat="false" ht="15" hidden="false" customHeight="false" outlineLevel="0" collapsed="false">
      <c r="A17" s="99" t="n">
        <v>16</v>
      </c>
      <c r="B17" s="104" t="s">
        <v>253</v>
      </c>
      <c r="C17" s="131" t="s">
        <v>201</v>
      </c>
      <c r="D17" s="122" t="n">
        <v>12</v>
      </c>
      <c r="E17" s="122" t="n">
        <v>3</v>
      </c>
      <c r="F17" s="130" t="n">
        <v>4.41</v>
      </c>
      <c r="G17" s="106" t="n">
        <f aca="false">F17/D17</f>
        <v>0.3675</v>
      </c>
    </row>
    <row r="18" customFormat="false" ht="15" hidden="false" customHeight="false" outlineLevel="0" collapsed="false">
      <c r="A18" s="103" t="n">
        <v>17</v>
      </c>
      <c r="B18" s="104" t="s">
        <v>254</v>
      </c>
      <c r="C18" s="106" t="s">
        <v>201</v>
      </c>
      <c r="D18" s="122" t="n">
        <v>12</v>
      </c>
      <c r="E18" s="122" t="n">
        <v>3</v>
      </c>
      <c r="F18" s="130" t="n">
        <v>33.21</v>
      </c>
      <c r="G18" s="106" t="n">
        <f aca="false">F18/D18</f>
        <v>2.7675</v>
      </c>
    </row>
    <row r="19" customFormat="false" ht="15" hidden="false" customHeight="false" outlineLevel="0" collapsed="false">
      <c r="A19" s="99" t="n">
        <v>18</v>
      </c>
      <c r="B19" s="104" t="s">
        <v>255</v>
      </c>
      <c r="C19" s="106" t="s">
        <v>239</v>
      </c>
      <c r="D19" s="122" t="n">
        <v>12</v>
      </c>
      <c r="E19" s="122" t="n">
        <v>18</v>
      </c>
      <c r="F19" s="130" t="n">
        <v>1.41</v>
      </c>
      <c r="G19" s="106" t="n">
        <f aca="false">F19/D19</f>
        <v>0.1175</v>
      </c>
    </row>
    <row r="20" customFormat="false" ht="15" hidden="false" customHeight="false" outlineLevel="0" collapsed="false">
      <c r="A20" s="103" t="n">
        <v>19</v>
      </c>
      <c r="B20" s="132" t="s">
        <v>256</v>
      </c>
      <c r="C20" s="122" t="s">
        <v>201</v>
      </c>
      <c r="D20" s="122" t="n">
        <v>12</v>
      </c>
      <c r="E20" s="122" t="n">
        <v>3.6</v>
      </c>
      <c r="F20" s="130" t="n">
        <v>273.11</v>
      </c>
      <c r="G20" s="106" t="n">
        <f aca="false">F20/D20</f>
        <v>22.7591666666667</v>
      </c>
    </row>
    <row r="21" customFormat="false" ht="15" hidden="false" customHeight="false" outlineLevel="0" collapsed="false">
      <c r="A21" s="99" t="n">
        <v>20</v>
      </c>
      <c r="B21" s="100" t="s">
        <v>257</v>
      </c>
      <c r="C21" s="99" t="s">
        <v>201</v>
      </c>
      <c r="D21" s="128" t="n">
        <v>36</v>
      </c>
      <c r="E21" s="128" t="n">
        <v>3</v>
      </c>
      <c r="F21" s="129" t="n">
        <v>120.62</v>
      </c>
      <c r="G21" s="102" t="n">
        <f aca="false">F21/D21</f>
        <v>3.35055555555556</v>
      </c>
    </row>
    <row r="22" customFormat="false" ht="15" hidden="false" customHeight="false" outlineLevel="0" collapsed="false">
      <c r="A22" s="103" t="n">
        <v>21</v>
      </c>
      <c r="B22" s="104" t="s">
        <v>258</v>
      </c>
      <c r="C22" s="102" t="s">
        <v>201</v>
      </c>
      <c r="D22" s="128" t="n">
        <v>12</v>
      </c>
      <c r="E22" s="122" t="n">
        <v>3</v>
      </c>
      <c r="F22" s="129" t="n">
        <v>14.08</v>
      </c>
      <c r="G22" s="102" t="n">
        <f aca="false">F22/D22</f>
        <v>1.17333333333333</v>
      </c>
    </row>
    <row r="23" customFormat="false" ht="15" hidden="false" customHeight="false" outlineLevel="0" collapsed="false">
      <c r="A23" s="99" t="n">
        <v>22</v>
      </c>
      <c r="B23" s="100" t="s">
        <v>259</v>
      </c>
      <c r="C23" s="99" t="s">
        <v>201</v>
      </c>
      <c r="D23" s="128" t="n">
        <v>36</v>
      </c>
      <c r="E23" s="128" t="n">
        <v>3</v>
      </c>
      <c r="F23" s="129" t="n">
        <v>123.62</v>
      </c>
      <c r="G23" s="102" t="n">
        <f aca="false">F23/D23</f>
        <v>3.43388888888889</v>
      </c>
    </row>
    <row r="24" customFormat="false" ht="13.8" hidden="false" customHeight="false" outlineLevel="0" collapsed="false">
      <c r="A24" s="21"/>
      <c r="B24" s="110"/>
      <c r="C24" s="47"/>
      <c r="D24" s="47"/>
      <c r="E24" s="47"/>
      <c r="F24" s="133"/>
      <c r="G24" s="21"/>
    </row>
    <row r="25" customFormat="false" ht="55.5" hidden="false" customHeight="false" outlineLevel="0" collapsed="false">
      <c r="A25" s="118"/>
      <c r="B25" s="119" t="s">
        <v>214</v>
      </c>
      <c r="C25" s="120" t="s">
        <v>215</v>
      </c>
      <c r="D25" s="120" t="s">
        <v>260</v>
      </c>
      <c r="E25" s="120" t="s">
        <v>216</v>
      </c>
      <c r="F25" s="91"/>
      <c r="G25" s="118"/>
    </row>
    <row r="26" customFormat="false" ht="28.5" hidden="false" customHeight="false" outlineLevel="0" collapsed="false">
      <c r="A26" s="118"/>
      <c r="B26" s="104" t="s">
        <v>48</v>
      </c>
      <c r="C26" s="106" t="n">
        <f aca="false">SUMPRODUCT(E2:E23*$G$2:$G$23)</f>
        <v>263.0746667</v>
      </c>
      <c r="D26" s="103" t="n">
        <v>36</v>
      </c>
      <c r="E26" s="106" t="n">
        <f aca="false">D26*C26</f>
        <v>9470.688</v>
      </c>
      <c r="F26" s="91"/>
      <c r="G26" s="118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0000"/>
    <pageSetUpPr fitToPage="true"/>
  </sheetPr>
  <dimension ref="A1: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0" activeCellId="0" sqref="B30"/>
    </sheetView>
  </sheetViews>
  <sheetFormatPr defaultRowHeight="13.8" zeroHeight="false" outlineLevelRow="0" outlineLevelCol="0"/>
  <cols>
    <col collapsed="false" customWidth="true" hidden="false" outlineLevel="0" max="1" min="1" style="0" width="8.57"/>
    <col collapsed="false" customWidth="true" hidden="false" outlineLevel="0" max="2" min="2" style="0" width="43.14"/>
    <col collapsed="false" customWidth="true" hidden="false" outlineLevel="0" max="3" min="3" style="0" width="20.14"/>
    <col collapsed="false" customWidth="true" hidden="false" outlineLevel="0" max="4" min="4" style="0" width="21.15"/>
    <col collapsed="false" customWidth="true" hidden="false" outlineLevel="0" max="6" min="5" style="0" width="9.43"/>
    <col collapsed="false" customWidth="true" hidden="false" outlineLevel="0" max="7" min="7" style="0" width="12.86"/>
    <col collapsed="false" customWidth="true" hidden="false" outlineLevel="0" max="8" min="8" style="0" width="17.86"/>
    <col collapsed="false" customWidth="true" hidden="false" outlineLevel="0" max="9" min="9" style="0" width="15.29"/>
    <col collapsed="false" customWidth="true" hidden="false" outlineLevel="0" max="10" min="10" style="0" width="17.14"/>
    <col collapsed="false" customWidth="true" hidden="false" outlineLevel="0" max="1025" min="11" style="0" width="14.43"/>
  </cols>
  <sheetData>
    <row r="1" customFormat="false" ht="13.8" hidden="false" customHeight="false" outlineLevel="0" collapsed="false">
      <c r="A1" s="6"/>
      <c r="B1" s="7" t="s">
        <v>8</v>
      </c>
      <c r="C1" s="7"/>
      <c r="D1" s="7"/>
      <c r="E1" s="7"/>
      <c r="F1" s="7"/>
      <c r="G1" s="7"/>
      <c r="H1" s="7"/>
      <c r="I1" s="7"/>
      <c r="J1" s="6"/>
    </row>
    <row r="2" customFormat="false" ht="15" hidden="false" customHeight="false" outlineLevel="0" collapsed="false">
      <c r="A2" s="8"/>
      <c r="B2" s="9" t="s">
        <v>9</v>
      </c>
      <c r="C2" s="10" t="s">
        <v>10</v>
      </c>
      <c r="D2" s="9" t="s">
        <v>11</v>
      </c>
      <c r="E2" s="11" t="s">
        <v>12</v>
      </c>
      <c r="F2" s="11"/>
      <c r="G2" s="11"/>
      <c r="H2" s="9" t="s">
        <v>13</v>
      </c>
      <c r="I2" s="10" t="s">
        <v>14</v>
      </c>
      <c r="J2" s="12"/>
    </row>
    <row r="3" customFormat="false" ht="13.8" hidden="false" customHeight="false" outlineLevel="0" collapsed="false">
      <c r="A3" s="8"/>
      <c r="B3" s="13"/>
      <c r="C3" s="14"/>
      <c r="D3" s="14"/>
      <c r="E3" s="14"/>
      <c r="F3" s="14"/>
      <c r="G3" s="14"/>
      <c r="H3" s="14"/>
      <c r="I3" s="14"/>
      <c r="J3" s="12"/>
    </row>
    <row r="4" customFormat="false" ht="15" hidden="false" customHeight="true" outlineLevel="0" collapsed="false">
      <c r="A4" s="8"/>
      <c r="B4" s="15" t="s">
        <v>15</v>
      </c>
      <c r="C4" s="16" t="s">
        <v>16</v>
      </c>
      <c r="D4" s="16"/>
      <c r="E4" s="16"/>
      <c r="F4" s="16"/>
      <c r="G4" s="16"/>
      <c r="H4" s="16"/>
      <c r="I4" s="16"/>
      <c r="J4" s="12"/>
    </row>
    <row r="5" customFormat="false" ht="15" hidden="false" customHeight="true" outlineLevel="0" collapsed="false">
      <c r="A5" s="8"/>
      <c r="B5" s="17" t="s">
        <v>17</v>
      </c>
      <c r="C5" s="18" t="s">
        <v>16</v>
      </c>
      <c r="D5" s="18"/>
      <c r="E5" s="18"/>
      <c r="F5" s="18"/>
      <c r="G5" s="18"/>
      <c r="H5" s="18"/>
      <c r="I5" s="18"/>
      <c r="J5" s="12"/>
    </row>
    <row r="6" customFormat="false" ht="15" hidden="false" customHeight="true" outlineLevel="0" collapsed="false">
      <c r="A6" s="8"/>
      <c r="B6" s="19" t="s">
        <v>18</v>
      </c>
      <c r="C6" s="16" t="s">
        <v>16</v>
      </c>
      <c r="D6" s="16"/>
      <c r="E6" s="16"/>
      <c r="F6" s="16"/>
      <c r="G6" s="16"/>
      <c r="H6" s="16"/>
      <c r="I6" s="16"/>
      <c r="J6" s="12"/>
    </row>
    <row r="7" customFormat="false" ht="15" hidden="false" customHeight="true" outlineLevel="0" collapsed="false">
      <c r="A7" s="8"/>
      <c r="B7" s="17" t="s">
        <v>19</v>
      </c>
      <c r="C7" s="18" t="s">
        <v>16</v>
      </c>
      <c r="D7" s="18"/>
      <c r="E7" s="18"/>
      <c r="F7" s="18"/>
      <c r="G7" s="18"/>
      <c r="H7" s="18"/>
      <c r="I7" s="18"/>
      <c r="J7" s="12"/>
    </row>
    <row r="8" customFormat="false" ht="15" hidden="false" customHeight="true" outlineLevel="0" collapsed="false">
      <c r="A8" s="8"/>
      <c r="B8" s="19" t="s">
        <v>20</v>
      </c>
      <c r="C8" s="16" t="s">
        <v>16</v>
      </c>
      <c r="D8" s="16"/>
      <c r="E8" s="16"/>
      <c r="F8" s="16"/>
      <c r="G8" s="16"/>
      <c r="H8" s="16"/>
      <c r="I8" s="16"/>
      <c r="J8" s="12"/>
    </row>
    <row r="9" customFormat="false" ht="13.8" hidden="false" customHeight="false" outlineLevel="0" collapsed="false">
      <c r="A9" s="8"/>
      <c r="B9" s="20"/>
      <c r="C9" s="20"/>
      <c r="D9" s="20"/>
      <c r="E9" s="20"/>
      <c r="F9" s="20"/>
      <c r="G9" s="20"/>
      <c r="H9" s="20"/>
      <c r="I9" s="20"/>
      <c r="J9" s="12"/>
    </row>
    <row r="10" customFormat="false" ht="15" hidden="false" customHeight="true" outlineLevel="0" collapsed="false">
      <c r="A10" s="21"/>
      <c r="B10" s="22" t="s">
        <v>21</v>
      </c>
      <c r="C10" s="22"/>
      <c r="D10" s="22"/>
      <c r="E10" s="22"/>
      <c r="F10" s="22"/>
      <c r="G10" s="22"/>
      <c r="H10" s="22"/>
      <c r="I10" s="22"/>
      <c r="J10" s="20"/>
    </row>
    <row r="11" customFormat="false" ht="15" hidden="false" customHeight="true" outlineLevel="0" collapsed="false">
      <c r="A11" s="23"/>
      <c r="B11" s="24" t="s">
        <v>22</v>
      </c>
      <c r="C11" s="25" t="s">
        <v>23</v>
      </c>
      <c r="D11" s="26" t="s">
        <v>24</v>
      </c>
      <c r="E11" s="26"/>
      <c r="F11" s="26"/>
      <c r="G11" s="27" t="n">
        <v>0.0165</v>
      </c>
      <c r="H11" s="26" t="s">
        <v>25</v>
      </c>
      <c r="I11" s="27" t="n">
        <v>0.076</v>
      </c>
      <c r="J11" s="23"/>
    </row>
    <row r="12" customFormat="false" ht="15" hidden="false" customHeight="true" outlineLevel="0" collapsed="false">
      <c r="A12" s="23"/>
      <c r="B12" s="28" t="s">
        <v>26</v>
      </c>
      <c r="C12" s="29" t="n">
        <f aca="false">G12*I12</f>
        <v>0.0212</v>
      </c>
      <c r="D12" s="30" t="s">
        <v>27</v>
      </c>
      <c r="E12" s="30"/>
      <c r="F12" s="30"/>
      <c r="G12" s="27" t="n">
        <v>0.02</v>
      </c>
      <c r="H12" s="30" t="s">
        <v>28</v>
      </c>
      <c r="I12" s="31" t="n">
        <v>1.06</v>
      </c>
      <c r="J12" s="23"/>
    </row>
    <row r="13" customFormat="false" ht="13.8" hidden="false" customHeight="false" outlineLevel="0" collapsed="false">
      <c r="A13" s="21"/>
      <c r="B13" s="20"/>
      <c r="C13" s="20"/>
      <c r="D13" s="20"/>
      <c r="E13" s="20"/>
      <c r="F13" s="20"/>
      <c r="G13" s="20"/>
      <c r="H13" s="20"/>
      <c r="I13" s="20"/>
      <c r="J13" s="20"/>
    </row>
    <row r="14" customFormat="false" ht="15" hidden="false" customHeight="true" outlineLevel="0" collapsed="false">
      <c r="A14" s="32" t="s">
        <v>29</v>
      </c>
      <c r="B14" s="32"/>
      <c r="C14" s="32"/>
      <c r="D14" s="32"/>
      <c r="E14" s="32"/>
      <c r="F14" s="32"/>
      <c r="G14" s="32"/>
      <c r="H14" s="32"/>
      <c r="I14" s="32"/>
      <c r="J14" s="32"/>
    </row>
    <row r="15" customFormat="false" ht="13.8" hidden="false" customHeight="false" outlineLevel="0" collapsed="false">
      <c r="A15" s="21"/>
      <c r="B15" s="33"/>
      <c r="C15" s="33"/>
      <c r="D15" s="21"/>
      <c r="E15" s="21"/>
      <c r="F15" s="21"/>
      <c r="G15" s="21"/>
      <c r="H15" s="21"/>
      <c r="I15" s="21"/>
      <c r="J15" s="21"/>
    </row>
    <row r="16" customFormat="false" ht="42" hidden="false" customHeight="false" outlineLevel="0" collapsed="false">
      <c r="A16" s="32" t="s">
        <v>30</v>
      </c>
      <c r="B16" s="32" t="s">
        <v>31</v>
      </c>
      <c r="C16" s="32" t="s">
        <v>32</v>
      </c>
      <c r="D16" s="32" t="s">
        <v>33</v>
      </c>
      <c r="E16" s="32" t="s">
        <v>34</v>
      </c>
      <c r="F16" s="32" t="s">
        <v>35</v>
      </c>
      <c r="G16" s="32" t="s">
        <v>36</v>
      </c>
      <c r="H16" s="32" t="s">
        <v>37</v>
      </c>
      <c r="I16" s="32" t="s">
        <v>38</v>
      </c>
      <c r="J16" s="32" t="s">
        <v>39</v>
      </c>
    </row>
    <row r="17" customFormat="false" ht="15" hidden="false" customHeight="false" outlineLevel="0" collapsed="false">
      <c r="A17" s="34" t="n">
        <v>1</v>
      </c>
      <c r="B17" s="35" t="s">
        <v>40</v>
      </c>
      <c r="C17" s="34" t="s">
        <v>41</v>
      </c>
      <c r="D17" s="34" t="s">
        <v>42</v>
      </c>
      <c r="E17" s="34" t="n">
        <v>1</v>
      </c>
      <c r="F17" s="34" t="n">
        <v>36</v>
      </c>
      <c r="G17" s="34" t="n">
        <f aca="false">F17*E17</f>
        <v>36</v>
      </c>
      <c r="H17" s="36" t="n">
        <f aca="false">'Item 1'!E153</f>
        <v>3356.51</v>
      </c>
      <c r="I17" s="36" t="n">
        <f aca="false">J17/36</f>
        <v>3356.51</v>
      </c>
      <c r="J17" s="36" t="n">
        <f aca="false">G17*H17</f>
        <v>120834.36</v>
      </c>
    </row>
    <row r="18" customFormat="false" ht="15" hidden="false" customHeight="false" outlineLevel="0" collapsed="false">
      <c r="A18" s="37" t="n">
        <v>2</v>
      </c>
      <c r="B18" s="38" t="s">
        <v>43</v>
      </c>
      <c r="C18" s="37" t="s">
        <v>41</v>
      </c>
      <c r="D18" s="37" t="s">
        <v>42</v>
      </c>
      <c r="E18" s="37" t="n">
        <v>1</v>
      </c>
      <c r="F18" s="37" t="n">
        <v>36</v>
      </c>
      <c r="G18" s="37" t="n">
        <f aca="false">F18*E18</f>
        <v>36</v>
      </c>
      <c r="H18" s="39" t="n">
        <f aca="false">'Item 2'!E153</f>
        <v>3356.51</v>
      </c>
      <c r="I18" s="39" t="n">
        <f aca="false">J18/36</f>
        <v>3356.51</v>
      </c>
      <c r="J18" s="39" t="n">
        <f aca="false">G18*H18</f>
        <v>120834.36</v>
      </c>
    </row>
    <row r="19" customFormat="false" ht="15" hidden="false" customHeight="false" outlineLevel="0" collapsed="false">
      <c r="A19" s="34" t="n">
        <v>3</v>
      </c>
      <c r="B19" s="35" t="s">
        <v>44</v>
      </c>
      <c r="C19" s="34" t="s">
        <v>45</v>
      </c>
      <c r="D19" s="34" t="s">
        <v>42</v>
      </c>
      <c r="E19" s="34" t="n">
        <v>1</v>
      </c>
      <c r="F19" s="34" t="n">
        <v>36</v>
      </c>
      <c r="G19" s="34" t="n">
        <f aca="false">F19*E19</f>
        <v>36</v>
      </c>
      <c r="H19" s="36" t="n">
        <f aca="false">'Item 3'!E153*2</f>
        <v>7761.28</v>
      </c>
      <c r="I19" s="36" t="n">
        <f aca="false">J19/36</f>
        <v>7761.28</v>
      </c>
      <c r="J19" s="36" t="n">
        <f aca="false">G19*H19</f>
        <v>279406.08</v>
      </c>
    </row>
    <row r="20" customFormat="false" ht="15" hidden="false" customHeight="false" outlineLevel="0" collapsed="false">
      <c r="A20" s="37" t="n">
        <v>4</v>
      </c>
      <c r="B20" s="38" t="s">
        <v>46</v>
      </c>
      <c r="C20" s="37" t="s">
        <v>45</v>
      </c>
      <c r="D20" s="37" t="s">
        <v>42</v>
      </c>
      <c r="E20" s="37" t="n">
        <v>1</v>
      </c>
      <c r="F20" s="37" t="n">
        <v>36</v>
      </c>
      <c r="G20" s="37" t="n">
        <f aca="false">F20*E20</f>
        <v>36</v>
      </c>
      <c r="H20" s="39" t="n">
        <f aca="false">'Item 4'!E153*2</f>
        <v>9117.38</v>
      </c>
      <c r="I20" s="39" t="n">
        <f aca="false">J20/36</f>
        <v>9117.38</v>
      </c>
      <c r="J20" s="39" t="n">
        <f aca="false">G20*H20</f>
        <v>328225.68</v>
      </c>
    </row>
    <row r="21" customFormat="false" ht="15" hidden="false" customHeight="false" outlineLevel="0" collapsed="false">
      <c r="A21" s="34" t="n">
        <v>5</v>
      </c>
      <c r="B21" s="35" t="s">
        <v>46</v>
      </c>
      <c r="C21" s="34" t="s">
        <v>41</v>
      </c>
      <c r="D21" s="34" t="s">
        <v>42</v>
      </c>
      <c r="E21" s="34" t="n">
        <v>2</v>
      </c>
      <c r="F21" s="34" t="n">
        <v>36</v>
      </c>
      <c r="G21" s="34" t="n">
        <f aca="false">F21*E21</f>
        <v>72</v>
      </c>
      <c r="H21" s="36" t="n">
        <f aca="false">'Item 5'!E153*2</f>
        <v>8312.88</v>
      </c>
      <c r="I21" s="36" t="n">
        <f aca="false">J21/36</f>
        <v>16625.76</v>
      </c>
      <c r="J21" s="36" t="n">
        <f aca="false">G21*H21</f>
        <v>598527.36</v>
      </c>
    </row>
    <row r="22" customFormat="false" ht="28.5" hidden="false" customHeight="false" outlineLevel="0" collapsed="false">
      <c r="A22" s="37" t="n">
        <v>6</v>
      </c>
      <c r="B22" s="38" t="s">
        <v>47</v>
      </c>
      <c r="C22" s="37" t="s">
        <v>48</v>
      </c>
      <c r="D22" s="37" t="s">
        <v>42</v>
      </c>
      <c r="E22" s="37" t="n">
        <v>3</v>
      </c>
      <c r="F22" s="37" t="n">
        <v>36</v>
      </c>
      <c r="G22" s="37" t="n">
        <f aca="false">F22*E22</f>
        <v>108</v>
      </c>
      <c r="H22" s="40" t="n">
        <f aca="false">'Item 6'!E153</f>
        <v>3496.92</v>
      </c>
      <c r="I22" s="39" t="n">
        <f aca="false">J22/36</f>
        <v>10490.76</v>
      </c>
      <c r="J22" s="39" t="n">
        <f aca="false">G22*H22</f>
        <v>377667.36</v>
      </c>
    </row>
    <row r="23" customFormat="false" ht="15" hidden="false" customHeight="true" outlineLevel="0" collapsed="false">
      <c r="A23" s="41" t="s">
        <v>49</v>
      </c>
      <c r="B23" s="41"/>
      <c r="C23" s="41"/>
      <c r="D23" s="41"/>
      <c r="E23" s="41"/>
      <c r="F23" s="41"/>
      <c r="G23" s="41"/>
      <c r="H23" s="41"/>
      <c r="I23" s="42" t="n">
        <f aca="false">SUM(I17:I22)</f>
        <v>50708.2</v>
      </c>
      <c r="J23" s="42" t="n">
        <f aca="false">SUM(J17:J22)</f>
        <v>1825495.2</v>
      </c>
    </row>
  </sheetData>
  <mergeCells count="12">
    <mergeCell ref="B1:I1"/>
    <mergeCell ref="E2:G2"/>
    <mergeCell ref="C4:I4"/>
    <mergeCell ref="C5:I5"/>
    <mergeCell ref="C6:I6"/>
    <mergeCell ref="C7:I7"/>
    <mergeCell ref="C8:I8"/>
    <mergeCell ref="B10:I10"/>
    <mergeCell ref="D11:F11"/>
    <mergeCell ref="D12:F12"/>
    <mergeCell ref="A14:J14"/>
    <mergeCell ref="A23:H23"/>
  </mergeCells>
  <dataValidations count="1">
    <dataValidation allowBlank="true" operator="between" showDropDown="false" showErrorMessage="false" showInputMessage="false" sqref="C11" type="list">
      <formula1>"Lucro Real,Lucro Presumido,Simples"</formula1>
      <formula2>0</formula2>
    </dataValidation>
  </dataValidations>
  <printOptions headings="false" gridLines="false" gridLinesSet="true" horizontalCentered="true" verticalCentered="false"/>
  <pageMargins left="0.25" right="0.25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E15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3" t="s">
        <v>50</v>
      </c>
      <c r="B1" s="43"/>
      <c r="C1" s="43"/>
      <c r="D1" s="43"/>
      <c r="E1" s="43"/>
    </row>
    <row r="2" customFormat="false" ht="13.8" hidden="false" customHeight="false" outlineLevel="0" collapsed="false">
      <c r="A2" s="21"/>
      <c r="B2" s="21"/>
      <c r="C2" s="44"/>
      <c r="D2" s="44"/>
      <c r="E2" s="45"/>
    </row>
    <row r="3" customFormat="false" ht="15" hidden="false" customHeight="true" outlineLevel="0" collapsed="false">
      <c r="A3" s="46" t="s">
        <v>51</v>
      </c>
      <c r="B3" s="46"/>
      <c r="C3" s="46"/>
      <c r="D3" s="46"/>
      <c r="E3" s="46"/>
    </row>
    <row r="4" customFormat="false" ht="13.8" hidden="false" customHeight="false" outlineLevel="0" collapsed="false">
      <c r="A4" s="21"/>
      <c r="B4" s="21"/>
      <c r="C4" s="44"/>
      <c r="D4" s="44"/>
      <c r="E4" s="45"/>
    </row>
    <row r="5" customFormat="false" ht="15" hidden="false" customHeight="false" outlineLevel="0" collapsed="false">
      <c r="A5" s="47" t="s">
        <v>52</v>
      </c>
      <c r="B5" s="48" t="str">
        <f aca="false">'Orçamento global'!E2</f>
        <v>23232.000461/2022-78</v>
      </c>
      <c r="C5" s="48"/>
      <c r="D5" s="48"/>
      <c r="E5" s="48"/>
    </row>
    <row r="6" customFormat="false" ht="15" hidden="false" customHeight="false" outlineLevel="0" collapsed="false">
      <c r="A6" s="47" t="s">
        <v>53</v>
      </c>
      <c r="B6" s="48" t="str">
        <f aca="false">'Orçamento global'!C2</f>
        <v>25/2022</v>
      </c>
      <c r="C6" s="48"/>
      <c r="D6" s="48"/>
      <c r="E6" s="48"/>
    </row>
    <row r="7" customFormat="false" ht="13.8" hidden="false" customHeight="false" outlineLevel="0" collapsed="false">
      <c r="A7" s="21"/>
      <c r="B7" s="21"/>
      <c r="C7" s="44"/>
      <c r="D7" s="44"/>
      <c r="E7" s="45"/>
    </row>
    <row r="8" customFormat="false" ht="15" hidden="false" customHeight="true" outlineLevel="0" collapsed="false">
      <c r="A8" s="46" t="s">
        <v>54</v>
      </c>
      <c r="B8" s="46"/>
      <c r="C8" s="46"/>
      <c r="D8" s="46"/>
      <c r="E8" s="46"/>
    </row>
    <row r="9" customFormat="false" ht="13.8" hidden="false" customHeight="false" outlineLevel="0" collapsed="false">
      <c r="A9" s="21"/>
      <c r="B9" s="21"/>
      <c r="C9" s="44"/>
      <c r="D9" s="44"/>
      <c r="E9" s="45"/>
    </row>
    <row r="10" customFormat="false" ht="15" hidden="false" customHeight="true" outlineLevel="0" collapsed="false">
      <c r="A10" s="47" t="s">
        <v>55</v>
      </c>
      <c r="B10" s="49" t="s">
        <v>56</v>
      </c>
      <c r="C10" s="49"/>
      <c r="D10" s="49"/>
      <c r="E10" s="50" t="str">
        <f aca="false">'Orçamento global'!I2</f>
        <v>XX/XX/2022</v>
      </c>
    </row>
    <row r="11" customFormat="false" ht="15" hidden="false" customHeight="true" outlineLevel="0" collapsed="false">
      <c r="A11" s="47" t="s">
        <v>57</v>
      </c>
      <c r="B11" s="49" t="s">
        <v>58</v>
      </c>
      <c r="C11" s="49"/>
      <c r="D11" s="49"/>
      <c r="E11" s="51" t="s">
        <v>41</v>
      </c>
    </row>
    <row r="12" customFormat="false" ht="15" hidden="false" customHeight="true" outlineLevel="0" collapsed="false">
      <c r="A12" s="47" t="s">
        <v>59</v>
      </c>
      <c r="B12" s="49" t="s">
        <v>60</v>
      </c>
      <c r="C12" s="49"/>
      <c r="D12" s="49"/>
      <c r="E12" s="51" t="s">
        <v>61</v>
      </c>
    </row>
    <row r="13" customFormat="false" ht="15" hidden="false" customHeight="true" outlineLevel="0" collapsed="false">
      <c r="A13" s="47" t="s">
        <v>62</v>
      </c>
      <c r="B13" s="49" t="s">
        <v>63</v>
      </c>
      <c r="C13" s="49"/>
      <c r="D13" s="49"/>
      <c r="E13" s="47" t="n">
        <v>36</v>
      </c>
    </row>
    <row r="14" customFormat="false" ht="13.8" hidden="false" customHeight="false" outlineLevel="0" collapsed="false">
      <c r="A14" s="21"/>
      <c r="B14" s="21"/>
      <c r="C14" s="44"/>
      <c r="D14" s="44"/>
      <c r="E14" s="45"/>
    </row>
    <row r="15" customFormat="false" ht="15" hidden="false" customHeight="true" outlineLevel="0" collapsed="false">
      <c r="A15" s="46" t="s">
        <v>64</v>
      </c>
      <c r="B15" s="46"/>
      <c r="C15" s="46"/>
      <c r="D15" s="46"/>
      <c r="E15" s="46"/>
    </row>
    <row r="16" customFormat="false" ht="13.8" hidden="false" customHeight="false" outlineLevel="0" collapsed="false">
      <c r="A16" s="21"/>
      <c r="B16" s="21"/>
      <c r="C16" s="44"/>
      <c r="D16" s="44"/>
      <c r="E16" s="45"/>
    </row>
    <row r="17" customFormat="false" ht="28.5" hidden="false" customHeight="true" outlineLevel="0" collapsed="false">
      <c r="A17" s="52" t="s">
        <v>65</v>
      </c>
      <c r="B17" s="52" t="s">
        <v>66</v>
      </c>
      <c r="C17" s="52" t="s">
        <v>67</v>
      </c>
      <c r="D17" s="53" t="s">
        <v>68</v>
      </c>
      <c r="E17" s="53"/>
    </row>
    <row r="18" customFormat="false" ht="28.5" hidden="false" customHeight="true" outlineLevel="0" collapsed="false">
      <c r="A18" s="47" t="s">
        <v>40</v>
      </c>
      <c r="B18" s="47" t="s">
        <v>42</v>
      </c>
      <c r="C18" s="54" t="n">
        <v>36</v>
      </c>
      <c r="D18" s="47" t="s">
        <v>69</v>
      </c>
      <c r="E18" s="47"/>
    </row>
    <row r="19" customFormat="false" ht="13.8" hidden="false" customHeight="false" outlineLevel="0" collapsed="false">
      <c r="A19" s="21"/>
      <c r="B19" s="21"/>
      <c r="C19" s="55"/>
      <c r="D19" s="55"/>
      <c r="E19" s="45"/>
    </row>
    <row r="20" customFormat="false" ht="15" hidden="false" customHeight="true" outlineLevel="0" collapsed="false">
      <c r="A20" s="52" t="s">
        <v>70</v>
      </c>
      <c r="B20" s="52"/>
      <c r="C20" s="52"/>
      <c r="D20" s="52"/>
      <c r="E20" s="52"/>
    </row>
    <row r="21" customFormat="false" ht="15" hidden="false" customHeight="true" outlineLevel="0" collapsed="false">
      <c r="A21" s="47" t="s">
        <v>55</v>
      </c>
      <c r="B21" s="49" t="s">
        <v>71</v>
      </c>
      <c r="C21" s="49"/>
      <c r="D21" s="49"/>
      <c r="E21" s="56" t="s">
        <v>72</v>
      </c>
    </row>
    <row r="22" customFormat="false" ht="15" hidden="false" customHeight="true" outlineLevel="0" collapsed="false">
      <c r="A22" s="47" t="s">
        <v>57</v>
      </c>
      <c r="B22" s="49" t="s">
        <v>73</v>
      </c>
      <c r="C22" s="49"/>
      <c r="D22" s="49"/>
      <c r="E22" s="51" t="s">
        <v>74</v>
      </c>
    </row>
    <row r="23" customFormat="false" ht="15" hidden="false" customHeight="true" outlineLevel="0" collapsed="false">
      <c r="A23" s="47" t="s">
        <v>59</v>
      </c>
      <c r="B23" s="49" t="s">
        <v>75</v>
      </c>
      <c r="C23" s="49"/>
      <c r="D23" s="49"/>
      <c r="E23" s="57" t="n">
        <v>1302.56</v>
      </c>
    </row>
    <row r="24" customFormat="false" ht="13.8" hidden="false" customHeight="false" outlineLevel="0" collapsed="false">
      <c r="A24" s="21"/>
      <c r="B24" s="21"/>
      <c r="C24" s="44"/>
      <c r="D24" s="44"/>
      <c r="E24" s="45"/>
    </row>
    <row r="25" customFormat="false" ht="15" hidden="false" customHeight="true" outlineLevel="0" collapsed="false">
      <c r="A25" s="46" t="s">
        <v>76</v>
      </c>
      <c r="B25" s="46"/>
      <c r="C25" s="46"/>
      <c r="D25" s="46"/>
      <c r="E25" s="46"/>
    </row>
    <row r="26" customFormat="false" ht="13.8" hidden="false" customHeight="false" outlineLevel="0" collapsed="false">
      <c r="A26" s="21"/>
      <c r="B26" s="21"/>
      <c r="C26" s="44"/>
      <c r="D26" s="44"/>
      <c r="E26" s="45"/>
    </row>
    <row r="27" customFormat="false" ht="15" hidden="false" customHeight="true" outlineLevel="0" collapsed="false">
      <c r="A27" s="58" t="s">
        <v>77</v>
      </c>
      <c r="B27" s="58"/>
      <c r="C27" s="58"/>
      <c r="D27" s="58"/>
      <c r="E27" s="58"/>
    </row>
    <row r="28" customFormat="false" ht="13.8" hidden="false" customHeight="false" outlineLevel="0" collapsed="false">
      <c r="A28" s="21"/>
      <c r="B28" s="21"/>
      <c r="C28" s="44"/>
      <c r="D28" s="44"/>
      <c r="E28" s="45"/>
    </row>
    <row r="29" customFormat="false" ht="15" hidden="false" customHeight="true" outlineLevel="0" collapsed="false">
      <c r="A29" s="52" t="s">
        <v>78</v>
      </c>
      <c r="B29" s="52"/>
      <c r="C29" s="52"/>
      <c r="D29" s="52"/>
      <c r="E29" s="52"/>
    </row>
    <row r="30" customFormat="false" ht="15" hidden="false" customHeight="true" outlineLevel="0" collapsed="false">
      <c r="A30" s="52" t="s">
        <v>79</v>
      </c>
      <c r="B30" s="52" t="s">
        <v>80</v>
      </c>
      <c r="C30" s="52"/>
      <c r="D30" s="52"/>
      <c r="E30" s="59" t="s">
        <v>81</v>
      </c>
    </row>
    <row r="31" customFormat="false" ht="15" hidden="false" customHeight="true" outlineLevel="0" collapsed="false">
      <c r="A31" s="47" t="s">
        <v>55</v>
      </c>
      <c r="B31" s="49" t="s">
        <v>82</v>
      </c>
      <c r="C31" s="49"/>
      <c r="D31" s="49"/>
      <c r="E31" s="57" t="n">
        <f aca="false">E23</f>
        <v>1302.56</v>
      </c>
    </row>
    <row r="32" customFormat="false" ht="15" hidden="false" customHeight="true" outlineLevel="0" collapsed="false">
      <c r="A32" s="47" t="s">
        <v>57</v>
      </c>
      <c r="B32" s="49" t="s">
        <v>83</v>
      </c>
      <c r="C32" s="49"/>
      <c r="D32" s="49"/>
      <c r="E32" s="56"/>
    </row>
    <row r="33" customFormat="false" ht="15" hidden="false" customHeight="true" outlineLevel="0" collapsed="false">
      <c r="A33" s="47" t="s">
        <v>59</v>
      </c>
      <c r="B33" s="49" t="s">
        <v>84</v>
      </c>
      <c r="C33" s="49"/>
      <c r="D33" s="49"/>
      <c r="E33" s="56"/>
    </row>
    <row r="34" customFormat="false" ht="15" hidden="false" customHeight="true" outlineLevel="0" collapsed="false">
      <c r="A34" s="47" t="s">
        <v>62</v>
      </c>
      <c r="B34" s="49" t="s">
        <v>85</v>
      </c>
      <c r="C34" s="49"/>
      <c r="D34" s="49"/>
      <c r="E34" s="60"/>
    </row>
    <row r="35" customFormat="false" ht="15" hidden="false" customHeight="true" outlineLevel="0" collapsed="false">
      <c r="A35" s="47" t="s">
        <v>86</v>
      </c>
      <c r="B35" s="49" t="s">
        <v>87</v>
      </c>
      <c r="C35" s="49"/>
      <c r="D35" s="49"/>
      <c r="E35" s="60"/>
    </row>
    <row r="36" customFormat="false" ht="15" hidden="false" customHeight="true" outlineLevel="0" collapsed="false">
      <c r="A36" s="47" t="s">
        <v>88</v>
      </c>
      <c r="B36" s="49" t="s">
        <v>89</v>
      </c>
      <c r="C36" s="49"/>
      <c r="D36" s="49"/>
      <c r="E36" s="60"/>
    </row>
    <row r="37" customFormat="false" ht="15" hidden="false" customHeight="true" outlineLevel="0" collapsed="false">
      <c r="A37" s="47" t="s">
        <v>90</v>
      </c>
      <c r="B37" s="49" t="s">
        <v>91</v>
      </c>
      <c r="C37" s="49"/>
      <c r="D37" s="49"/>
      <c r="E37" s="60"/>
    </row>
    <row r="38" customFormat="false" ht="15" hidden="false" customHeight="true" outlineLevel="0" collapsed="false">
      <c r="A38" s="61" t="s">
        <v>92</v>
      </c>
      <c r="B38" s="61"/>
      <c r="C38" s="61"/>
      <c r="D38" s="61"/>
      <c r="E38" s="62" t="n">
        <f aca="false">ROUND(SUM(E31:E37),2)</f>
        <v>1302.56</v>
      </c>
    </row>
    <row r="39" customFormat="false" ht="28.5" hidden="false" customHeight="true" outlineLevel="0" collapsed="false">
      <c r="A39" s="63" t="s">
        <v>93</v>
      </c>
      <c r="B39" s="63"/>
      <c r="C39" s="63"/>
      <c r="D39" s="63"/>
      <c r="E39" s="63"/>
    </row>
    <row r="40" customFormat="false" ht="13.8" hidden="false" customHeight="false" outlineLevel="0" collapsed="false">
      <c r="A40" s="21"/>
      <c r="B40" s="21"/>
      <c r="C40" s="44"/>
      <c r="D40" s="44"/>
      <c r="E40" s="45"/>
    </row>
    <row r="41" customFormat="false" ht="15" hidden="false" customHeight="true" outlineLevel="0" collapsed="false">
      <c r="A41" s="58" t="s">
        <v>94</v>
      </c>
      <c r="B41" s="58"/>
      <c r="C41" s="58"/>
      <c r="D41" s="58"/>
      <c r="E41" s="58"/>
    </row>
    <row r="42" customFormat="false" ht="13.8" hidden="false" customHeight="false" outlineLevel="0" collapsed="false">
      <c r="A42" s="20"/>
      <c r="B42" s="20"/>
      <c r="C42" s="20"/>
      <c r="D42" s="20"/>
      <c r="E42" s="64"/>
    </row>
    <row r="43" customFormat="false" ht="15" hidden="false" customHeight="true" outlineLevel="0" collapsed="false">
      <c r="A43" s="52" t="s">
        <v>95</v>
      </c>
      <c r="B43" s="52"/>
      <c r="C43" s="52"/>
      <c r="D43" s="52"/>
      <c r="E43" s="52"/>
    </row>
    <row r="44" customFormat="false" ht="15" hidden="false" customHeight="true" outlineLevel="0" collapsed="false">
      <c r="A44" s="52" t="s">
        <v>96</v>
      </c>
      <c r="B44" s="52" t="s">
        <v>80</v>
      </c>
      <c r="C44" s="52"/>
      <c r="D44" s="53" t="s">
        <v>97</v>
      </c>
      <c r="E44" s="59" t="s">
        <v>81</v>
      </c>
    </row>
    <row r="45" customFormat="false" ht="15" hidden="false" customHeight="true" outlineLevel="0" collapsed="false">
      <c r="A45" s="47" t="s">
        <v>55</v>
      </c>
      <c r="B45" s="49" t="s">
        <v>98</v>
      </c>
      <c r="C45" s="49"/>
      <c r="D45" s="65" t="n">
        <f aca="false">1/12</f>
        <v>0.08333333333</v>
      </c>
      <c r="E45" s="56" t="n">
        <f aca="false">D45*E38</f>
        <v>108.5466667</v>
      </c>
    </row>
    <row r="46" customFormat="false" ht="15" hidden="false" customHeight="true" outlineLevel="0" collapsed="false">
      <c r="A46" s="47" t="s">
        <v>57</v>
      </c>
      <c r="B46" s="49" t="s">
        <v>99</v>
      </c>
      <c r="C46" s="49"/>
      <c r="D46" s="65" t="n">
        <v>0.121</v>
      </c>
      <c r="E46" s="56" t="n">
        <f aca="false">D46*E38</f>
        <v>157.60976</v>
      </c>
    </row>
    <row r="47" customFormat="false" ht="15" hidden="false" customHeight="true" outlineLevel="0" collapsed="false">
      <c r="A47" s="66" t="s">
        <v>100</v>
      </c>
      <c r="B47" s="66"/>
      <c r="C47" s="66"/>
      <c r="D47" s="67" t="n">
        <f aca="false">SUM(D45:D46)</f>
        <v>0.20433333333</v>
      </c>
      <c r="E47" s="62" t="n">
        <f aca="false">SUM(E45:E46)</f>
        <v>266.1564267</v>
      </c>
    </row>
    <row r="48" customFormat="false" ht="15" hidden="false" customHeight="true" outlineLevel="0" collapsed="false">
      <c r="A48" s="63" t="s">
        <v>101</v>
      </c>
      <c r="B48" s="63"/>
      <c r="C48" s="63"/>
      <c r="D48" s="63"/>
      <c r="E48" s="63"/>
    </row>
    <row r="49" customFormat="false" ht="13.8" hidden="false" customHeight="false" outlineLevel="0" collapsed="false">
      <c r="A49" s="20"/>
      <c r="B49" s="20"/>
      <c r="C49" s="20"/>
      <c r="D49" s="20"/>
      <c r="E49" s="64"/>
    </row>
    <row r="50" customFormat="false" ht="15" hidden="false" customHeight="true" outlineLevel="0" collapsed="false">
      <c r="A50" s="52" t="s">
        <v>102</v>
      </c>
      <c r="B50" s="52"/>
      <c r="C50" s="52"/>
      <c r="D50" s="52"/>
      <c r="E50" s="52"/>
    </row>
    <row r="51" customFormat="false" ht="15" hidden="false" customHeight="true" outlineLevel="0" collapsed="false">
      <c r="A51" s="52" t="s">
        <v>103</v>
      </c>
      <c r="B51" s="68" t="s">
        <v>80</v>
      </c>
      <c r="C51" s="68"/>
      <c r="D51" s="53" t="s">
        <v>97</v>
      </c>
      <c r="E51" s="59" t="s">
        <v>81</v>
      </c>
    </row>
    <row r="52" customFormat="false" ht="15" hidden="false" customHeight="true" outlineLevel="0" collapsed="false">
      <c r="A52" s="47" t="s">
        <v>104</v>
      </c>
      <c r="B52" s="49" t="s">
        <v>105</v>
      </c>
      <c r="C52" s="49"/>
      <c r="D52" s="65" t="n">
        <v>0.2</v>
      </c>
      <c r="E52" s="56" t="n">
        <f aca="false">(D52)*($E$38+$E$47)</f>
        <v>313.74328534</v>
      </c>
    </row>
    <row r="53" customFormat="false" ht="15" hidden="false" customHeight="true" outlineLevel="0" collapsed="false">
      <c r="A53" s="47"/>
      <c r="B53" s="49" t="s">
        <v>106</v>
      </c>
      <c r="C53" s="49"/>
      <c r="D53" s="65" t="n">
        <v>0.025</v>
      </c>
      <c r="E53" s="56" t="n">
        <f aca="false">(D53)*($E$38+$E$47)</f>
        <v>39.2179106675</v>
      </c>
    </row>
    <row r="54" customFormat="false" ht="15" hidden="false" customHeight="true" outlineLevel="0" collapsed="false">
      <c r="A54" s="47"/>
      <c r="B54" s="49" t="s">
        <v>26</v>
      </c>
      <c r="C54" s="49"/>
      <c r="D54" s="65" t="n">
        <f aca="false">'Orçamento global'!C12</f>
        <v>0.0212</v>
      </c>
      <c r="E54" s="56" t="n">
        <f aca="false">(D54)*($E$38+$E$47)</f>
        <v>33.25678824604</v>
      </c>
    </row>
    <row r="55" customFormat="false" ht="15" hidden="false" customHeight="true" outlineLevel="0" collapsed="false">
      <c r="A55" s="47"/>
      <c r="B55" s="49" t="s">
        <v>107</v>
      </c>
      <c r="C55" s="49"/>
      <c r="D55" s="65" t="n">
        <v>0.015</v>
      </c>
      <c r="E55" s="56" t="n">
        <f aca="false">(D55)*($E$38+$E$47)</f>
        <v>23.5307464005</v>
      </c>
    </row>
    <row r="56" customFormat="false" ht="15" hidden="false" customHeight="true" outlineLevel="0" collapsed="false">
      <c r="A56" s="47"/>
      <c r="B56" s="49" t="s">
        <v>108</v>
      </c>
      <c r="C56" s="49"/>
      <c r="D56" s="65" t="n">
        <v>0.01</v>
      </c>
      <c r="E56" s="56" t="n">
        <f aca="false">(D56)*($E$38+$E$47)</f>
        <v>15.687164267</v>
      </c>
    </row>
    <row r="57" customFormat="false" ht="15" hidden="false" customHeight="true" outlineLevel="0" collapsed="false">
      <c r="A57" s="47"/>
      <c r="B57" s="49" t="s">
        <v>109</v>
      </c>
      <c r="C57" s="49"/>
      <c r="D57" s="65" t="n">
        <v>0.006</v>
      </c>
      <c r="E57" s="56" t="n">
        <f aca="false">(D57)*($E$38+$E$47)</f>
        <v>9.4122985602</v>
      </c>
    </row>
    <row r="58" customFormat="false" ht="15" hidden="false" customHeight="true" outlineLevel="0" collapsed="false">
      <c r="A58" s="47"/>
      <c r="B58" s="49" t="s">
        <v>110</v>
      </c>
      <c r="C58" s="49"/>
      <c r="D58" s="65" t="n">
        <v>0.002</v>
      </c>
      <c r="E58" s="56" t="n">
        <f aca="false">(D58)*($E$38+$E$47)</f>
        <v>3.1374328534</v>
      </c>
    </row>
    <row r="59" customFormat="false" ht="15" hidden="false" customHeight="true" outlineLevel="0" collapsed="false">
      <c r="A59" s="47" t="s">
        <v>111</v>
      </c>
      <c r="B59" s="49" t="s">
        <v>111</v>
      </c>
      <c r="C59" s="49"/>
      <c r="D59" s="65" t="n">
        <v>0.08</v>
      </c>
      <c r="E59" s="56" t="n">
        <f aca="false">D59*(E38+E47)</f>
        <v>125.4973141</v>
      </c>
    </row>
    <row r="60" customFormat="false" ht="15" hidden="false" customHeight="true" outlineLevel="0" collapsed="false">
      <c r="A60" s="66" t="s">
        <v>112</v>
      </c>
      <c r="B60" s="66"/>
      <c r="C60" s="66"/>
      <c r="D60" s="67" t="n">
        <f aca="false">SUM(D52:D59)</f>
        <v>0.3592</v>
      </c>
      <c r="E60" s="62" t="n">
        <f aca="false">SUM(E52:E59)</f>
        <v>563.48294043464</v>
      </c>
    </row>
    <row r="61" customFormat="false" ht="15" hidden="false" customHeight="true" outlineLevel="0" collapsed="false">
      <c r="A61" s="63" t="s">
        <v>113</v>
      </c>
      <c r="B61" s="63"/>
      <c r="C61" s="63"/>
      <c r="D61" s="63"/>
      <c r="E61" s="63"/>
    </row>
    <row r="62" customFormat="false" ht="13.8" hidden="false" customHeight="false" outlineLevel="0" collapsed="false">
      <c r="A62" s="20"/>
      <c r="B62" s="20"/>
      <c r="C62" s="20"/>
      <c r="D62" s="20"/>
      <c r="E62" s="64"/>
    </row>
    <row r="63" customFormat="false" ht="15" hidden="false" customHeight="true" outlineLevel="0" collapsed="false">
      <c r="A63" s="52" t="s">
        <v>114</v>
      </c>
      <c r="B63" s="52"/>
      <c r="C63" s="52"/>
      <c r="D63" s="52"/>
      <c r="E63" s="52"/>
    </row>
    <row r="64" customFormat="false" ht="15" hidden="false" customHeight="true" outlineLevel="0" collapsed="false">
      <c r="A64" s="69" t="s">
        <v>115</v>
      </c>
      <c r="B64" s="70" t="s">
        <v>80</v>
      </c>
      <c r="C64" s="70"/>
      <c r="D64" s="70"/>
      <c r="E64" s="60" t="s">
        <v>81</v>
      </c>
    </row>
    <row r="65" customFormat="false" ht="28.5" hidden="false" customHeight="true" outlineLevel="0" collapsed="false">
      <c r="A65" s="47" t="s">
        <v>55</v>
      </c>
      <c r="B65" s="49" t="s">
        <v>116</v>
      </c>
      <c r="C65" s="49"/>
      <c r="D65" s="71" t="n">
        <f aca="false">2*21*3.75</f>
        <v>157.5</v>
      </c>
      <c r="E65" s="56" t="n">
        <f aca="false">IF(ROUND((D65)-(E31*0.06),2)&lt;0,0,ROUND((D65)-(E31*0.06),2))</f>
        <v>79.35</v>
      </c>
    </row>
    <row r="66" customFormat="false" ht="28.5" hidden="false" customHeight="true" outlineLevel="0" collapsed="false">
      <c r="A66" s="47" t="s">
        <v>57</v>
      </c>
      <c r="B66" s="49" t="s">
        <v>117</v>
      </c>
      <c r="C66" s="49"/>
      <c r="D66" s="71" t="n">
        <v>24.54</v>
      </c>
      <c r="E66" s="56" t="n">
        <f aca="false">21*D66*0.8</f>
        <v>412.272</v>
      </c>
    </row>
    <row r="67" customFormat="false" ht="15" hidden="false" customHeight="true" outlineLevel="0" collapsed="false">
      <c r="A67" s="47" t="s">
        <v>59</v>
      </c>
      <c r="B67" s="49" t="s">
        <v>118</v>
      </c>
      <c r="C67" s="49"/>
      <c r="D67" s="49"/>
      <c r="E67" s="56"/>
    </row>
    <row r="68" customFormat="false" ht="15" hidden="false" customHeight="true" outlineLevel="0" collapsed="false">
      <c r="A68" s="47" t="s">
        <v>62</v>
      </c>
      <c r="B68" s="49" t="s">
        <v>119</v>
      </c>
      <c r="C68" s="49"/>
      <c r="D68" s="49"/>
      <c r="E68" s="51" t="n">
        <v>3.53</v>
      </c>
    </row>
    <row r="69" customFormat="false" ht="15" hidden="false" customHeight="true" outlineLevel="0" collapsed="false">
      <c r="A69" s="47" t="s">
        <v>86</v>
      </c>
      <c r="B69" s="49" t="s">
        <v>91</v>
      </c>
      <c r="C69" s="49"/>
      <c r="D69" s="49"/>
      <c r="E69" s="56"/>
    </row>
    <row r="70" customFormat="false" ht="15" hidden="false" customHeight="true" outlineLevel="0" collapsed="false">
      <c r="A70" s="61" t="s">
        <v>120</v>
      </c>
      <c r="B70" s="61"/>
      <c r="C70" s="61"/>
      <c r="D70" s="61"/>
      <c r="E70" s="62" t="n">
        <f aca="false">SUM(E65:E69)</f>
        <v>495.152</v>
      </c>
    </row>
    <row r="71" customFormat="false" ht="13.8" hidden="false" customHeight="false" outlineLevel="0" collapsed="false">
      <c r="A71" s="21"/>
      <c r="B71" s="44"/>
      <c r="C71" s="72"/>
      <c r="D71" s="44"/>
      <c r="E71" s="45"/>
    </row>
    <row r="72" customFormat="false" ht="15" hidden="false" customHeight="true" outlineLevel="0" collapsed="false">
      <c r="A72" s="43" t="s">
        <v>121</v>
      </c>
      <c r="B72" s="43"/>
      <c r="C72" s="43"/>
      <c r="D72" s="43"/>
      <c r="E72" s="43"/>
    </row>
    <row r="73" customFormat="false" ht="13.8" hidden="false" customHeight="false" outlineLevel="0" collapsed="false">
      <c r="A73" s="21"/>
      <c r="B73" s="44"/>
      <c r="C73" s="72"/>
      <c r="D73" s="44"/>
      <c r="E73" s="45"/>
    </row>
    <row r="74" customFormat="false" ht="15" hidden="false" customHeight="true" outlineLevel="0" collapsed="false">
      <c r="A74" s="52" t="s">
        <v>122</v>
      </c>
      <c r="B74" s="52"/>
      <c r="C74" s="52"/>
      <c r="D74" s="52"/>
      <c r="E74" s="52"/>
    </row>
    <row r="75" customFormat="false" ht="15" hidden="false" customHeight="true" outlineLevel="0" collapsed="false">
      <c r="A75" s="52" t="n">
        <v>2</v>
      </c>
      <c r="B75" s="52" t="s">
        <v>80</v>
      </c>
      <c r="C75" s="52"/>
      <c r="D75" s="52"/>
      <c r="E75" s="59" t="s">
        <v>81</v>
      </c>
    </row>
    <row r="76" customFormat="false" ht="15" hidden="false" customHeight="true" outlineLevel="0" collapsed="false">
      <c r="A76" s="47" t="s">
        <v>96</v>
      </c>
      <c r="B76" s="49" t="s">
        <v>123</v>
      </c>
      <c r="C76" s="49"/>
      <c r="D76" s="49"/>
      <c r="E76" s="56" t="n">
        <f aca="false">E47</f>
        <v>266.1564267</v>
      </c>
    </row>
    <row r="77" customFormat="false" ht="15" hidden="false" customHeight="true" outlineLevel="0" collapsed="false">
      <c r="A77" s="47" t="s">
        <v>103</v>
      </c>
      <c r="B77" s="49" t="s">
        <v>124</v>
      </c>
      <c r="C77" s="49"/>
      <c r="D77" s="49"/>
      <c r="E77" s="56" t="n">
        <f aca="false">E60</f>
        <v>563.4829405</v>
      </c>
    </row>
    <row r="78" customFormat="false" ht="15" hidden="false" customHeight="true" outlineLevel="0" collapsed="false">
      <c r="A78" s="47" t="s">
        <v>115</v>
      </c>
      <c r="B78" s="49" t="s">
        <v>125</v>
      </c>
      <c r="C78" s="49"/>
      <c r="D78" s="49"/>
      <c r="E78" s="56" t="n">
        <f aca="false">E70</f>
        <v>495.152</v>
      </c>
    </row>
    <row r="79" customFormat="false" ht="15" hidden="false" customHeight="true" outlineLevel="0" collapsed="false">
      <c r="A79" s="61" t="s">
        <v>126</v>
      </c>
      <c r="B79" s="61"/>
      <c r="C79" s="61"/>
      <c r="D79" s="61"/>
      <c r="E79" s="62" t="n">
        <f aca="false">SUM(E76:E78)</f>
        <v>1324.791367</v>
      </c>
    </row>
    <row r="80" customFormat="false" ht="13.8" hidden="false" customHeight="false" outlineLevel="0" collapsed="false">
      <c r="A80" s="21"/>
      <c r="B80" s="44"/>
      <c r="C80" s="72"/>
      <c r="D80" s="44"/>
      <c r="E80" s="45"/>
    </row>
    <row r="81" customFormat="false" ht="15" hidden="false" customHeight="true" outlineLevel="0" collapsed="false">
      <c r="A81" s="58" t="s">
        <v>127</v>
      </c>
      <c r="B81" s="58"/>
      <c r="C81" s="58"/>
      <c r="D81" s="58"/>
      <c r="E81" s="58"/>
    </row>
    <row r="82" customFormat="false" ht="13.8" hidden="false" customHeight="false" outlineLevel="0" collapsed="false">
      <c r="A82" s="73"/>
      <c r="B82" s="44"/>
      <c r="C82" s="72"/>
      <c r="D82" s="44"/>
      <c r="E82" s="45"/>
    </row>
    <row r="83" customFormat="false" ht="15" hidden="false" customHeight="true" outlineLevel="0" collapsed="false">
      <c r="A83" s="52" t="s">
        <v>128</v>
      </c>
      <c r="B83" s="52"/>
      <c r="C83" s="52"/>
      <c r="D83" s="52"/>
      <c r="E83" s="52"/>
    </row>
    <row r="84" customFormat="false" ht="15" hidden="false" customHeight="true" outlineLevel="0" collapsed="false">
      <c r="A84" s="52" t="n">
        <v>3</v>
      </c>
      <c r="B84" s="52" t="s">
        <v>80</v>
      </c>
      <c r="C84" s="52"/>
      <c r="D84" s="52" t="s">
        <v>129</v>
      </c>
      <c r="E84" s="59" t="s">
        <v>81</v>
      </c>
    </row>
    <row r="85" customFormat="false" ht="15" hidden="false" customHeight="true" outlineLevel="0" collapsed="false">
      <c r="A85" s="47" t="s">
        <v>55</v>
      </c>
      <c r="B85" s="49" t="s">
        <v>130</v>
      </c>
      <c r="C85" s="49"/>
      <c r="D85" s="74" t="n">
        <f aca="false">0.42%/3</f>
        <v>0.0014</v>
      </c>
      <c r="E85" s="56" t="n">
        <f aca="false">D85*(E38)</f>
        <v>1.823584</v>
      </c>
    </row>
    <row r="86" customFormat="false" ht="15" hidden="false" customHeight="true" outlineLevel="0" collapsed="false">
      <c r="A86" s="47" t="s">
        <v>57</v>
      </c>
      <c r="B86" s="49" t="s">
        <v>131</v>
      </c>
      <c r="C86" s="49"/>
      <c r="D86" s="75" t="n">
        <f aca="false">D85*0.08</f>
        <v>0.000112</v>
      </c>
      <c r="E86" s="56" t="n">
        <f aca="false">D86*(E38)</f>
        <v>0.14588672</v>
      </c>
    </row>
    <row r="87" customFormat="false" ht="28.5" hidden="false" customHeight="true" outlineLevel="0" collapsed="false">
      <c r="A87" s="47" t="s">
        <v>59</v>
      </c>
      <c r="B87" s="49" t="s">
        <v>132</v>
      </c>
      <c r="C87" s="49"/>
      <c r="D87" s="75" t="n">
        <v>0.0347</v>
      </c>
      <c r="E87" s="56" t="n">
        <f aca="false">D87*(E38)</f>
        <v>45.198832</v>
      </c>
    </row>
    <row r="88" customFormat="false" ht="15" hidden="false" customHeight="true" outlineLevel="0" collapsed="false">
      <c r="A88" s="47" t="s">
        <v>62</v>
      </c>
      <c r="B88" s="49" t="s">
        <v>133</v>
      </c>
      <c r="C88" s="49"/>
      <c r="D88" s="75" t="n">
        <f aca="false">7/30/12/3</f>
        <v>0.006481481481</v>
      </c>
      <c r="E88" s="56" t="n">
        <f aca="false">D88*(E38)</f>
        <v>8.442518519</v>
      </c>
    </row>
    <row r="89" customFormat="false" ht="28.5" hidden="false" customHeight="true" outlineLevel="0" collapsed="false">
      <c r="A89" s="47" t="s">
        <v>86</v>
      </c>
      <c r="B89" s="49" t="s">
        <v>134</v>
      </c>
      <c r="C89" s="49"/>
      <c r="D89" s="75" t="n">
        <f aca="false">D88*D60</f>
        <v>0.002328148148</v>
      </c>
      <c r="E89" s="56" t="n">
        <f aca="false">D89*(E38)</f>
        <v>3.032552652</v>
      </c>
    </row>
    <row r="90" customFormat="false" ht="15" hidden="false" customHeight="true" outlineLevel="0" collapsed="false">
      <c r="A90" s="47" t="s">
        <v>88</v>
      </c>
      <c r="B90" s="49" t="s">
        <v>135</v>
      </c>
      <c r="C90" s="49"/>
      <c r="D90" s="76" t="n">
        <f aca="false">0.062%/3</f>
        <v>0.0002066666667</v>
      </c>
      <c r="E90" s="56" t="n">
        <f aca="false">D90*E38</f>
        <v>0.2691957333</v>
      </c>
    </row>
    <row r="91" customFormat="false" ht="15" hidden="false" customHeight="true" outlineLevel="0" collapsed="false">
      <c r="A91" s="61" t="s">
        <v>136</v>
      </c>
      <c r="B91" s="61"/>
      <c r="C91" s="61"/>
      <c r="D91" s="61"/>
      <c r="E91" s="62" t="n">
        <f aca="false">SUM(E85:E90)</f>
        <v>58.91256962</v>
      </c>
    </row>
    <row r="92" customFormat="false" ht="15" hidden="false" customHeight="true" outlineLevel="0" collapsed="false">
      <c r="A92" s="63" t="s">
        <v>137</v>
      </c>
      <c r="B92" s="63"/>
      <c r="C92" s="63"/>
      <c r="D92" s="63"/>
      <c r="E92" s="63"/>
    </row>
    <row r="93" customFormat="false" ht="13.8" hidden="false" customHeight="false" outlineLevel="0" collapsed="false">
      <c r="A93" s="77"/>
      <c r="B93" s="44"/>
      <c r="C93" s="72"/>
      <c r="D93" s="44"/>
      <c r="E93" s="45"/>
    </row>
    <row r="94" customFormat="false" ht="15" hidden="false" customHeight="true" outlineLevel="0" collapsed="false">
      <c r="A94" s="58" t="s">
        <v>138</v>
      </c>
      <c r="B94" s="58"/>
      <c r="C94" s="58"/>
      <c r="D94" s="58"/>
      <c r="E94" s="58"/>
    </row>
    <row r="95" customFormat="false" ht="13.8" hidden="false" customHeight="false" outlineLevel="0" collapsed="false">
      <c r="A95" s="12"/>
      <c r="B95" s="44"/>
      <c r="C95" s="72"/>
      <c r="D95" s="44"/>
      <c r="E95" s="45"/>
    </row>
    <row r="96" customFormat="false" ht="15" hidden="false" customHeight="true" outlineLevel="0" collapsed="false">
      <c r="A96" s="52" t="s">
        <v>139</v>
      </c>
      <c r="B96" s="52"/>
      <c r="C96" s="52"/>
      <c r="D96" s="52"/>
      <c r="E96" s="52"/>
    </row>
    <row r="97" customFormat="false" ht="28.5" hidden="false" customHeight="true" outlineLevel="0" collapsed="false">
      <c r="A97" s="52" t="s">
        <v>140</v>
      </c>
      <c r="B97" s="68" t="s">
        <v>80</v>
      </c>
      <c r="C97" s="68"/>
      <c r="D97" s="52" t="s">
        <v>129</v>
      </c>
      <c r="E97" s="59" t="s">
        <v>141</v>
      </c>
    </row>
    <row r="98" customFormat="false" ht="28.5" hidden="false" customHeight="true" outlineLevel="0" collapsed="false">
      <c r="A98" s="47" t="s">
        <v>55</v>
      </c>
      <c r="B98" s="49" t="s">
        <v>142</v>
      </c>
      <c r="C98" s="49"/>
      <c r="D98" s="78" t="n">
        <v>0.008109589041</v>
      </c>
      <c r="E98" s="56" t="n">
        <f aca="false">D98*$E$38</f>
        <v>10.563226301245</v>
      </c>
    </row>
    <row r="99" customFormat="false" ht="28.5" hidden="false" customHeight="true" outlineLevel="0" collapsed="false">
      <c r="A99" s="47" t="s">
        <v>57</v>
      </c>
      <c r="B99" s="49" t="s">
        <v>143</v>
      </c>
      <c r="C99" s="49"/>
      <c r="D99" s="78" t="n">
        <v>0.0006164383562</v>
      </c>
      <c r="E99" s="56" t="n">
        <f aca="false">D99*$E$38</f>
        <v>0.802947945251872</v>
      </c>
    </row>
    <row r="100" customFormat="false" ht="28.5" hidden="false" customHeight="true" outlineLevel="0" collapsed="false">
      <c r="A100" s="47" t="s">
        <v>59</v>
      </c>
      <c r="B100" s="49" t="s">
        <v>144</v>
      </c>
      <c r="C100" s="49"/>
      <c r="D100" s="78" t="n">
        <v>0.0003205479452</v>
      </c>
      <c r="E100" s="56" t="n">
        <f aca="false">D100*$E$38</f>
        <v>0.417532931499712</v>
      </c>
    </row>
    <row r="101" customFormat="false" ht="15" hidden="false" customHeight="true" outlineLevel="0" collapsed="false">
      <c r="A101" s="47" t="s">
        <v>62</v>
      </c>
      <c r="B101" s="79" t="s">
        <v>145</v>
      </c>
      <c r="C101" s="79"/>
      <c r="D101" s="78" t="n">
        <v>0.0009715068493</v>
      </c>
      <c r="E101" s="56" t="n">
        <f aca="false">D101*$E$38</f>
        <v>1.26544596162421</v>
      </c>
    </row>
    <row r="102" customFormat="false" ht="15" hidden="false" customHeight="true" outlineLevel="0" collapsed="false">
      <c r="A102" s="47" t="s">
        <v>86</v>
      </c>
      <c r="B102" s="79" t="s">
        <v>146</v>
      </c>
      <c r="C102" s="79"/>
      <c r="D102" s="78" t="n">
        <v>0.01632876712</v>
      </c>
      <c r="E102" s="56" t="n">
        <f aca="false">D102*$E$38</f>
        <v>21.2691988998272</v>
      </c>
    </row>
    <row r="103" customFormat="false" ht="15" hidden="false" customHeight="true" outlineLevel="0" collapsed="false">
      <c r="A103" s="61" t="s">
        <v>147</v>
      </c>
      <c r="B103" s="61"/>
      <c r="C103" s="61"/>
      <c r="D103" s="61"/>
      <c r="E103" s="62" t="n">
        <f aca="false">SUM(E98:E102)</f>
        <v>34.31835204</v>
      </c>
    </row>
    <row r="104" customFormat="false" ht="13.8" hidden="false" customHeight="false" outlineLevel="0" collapsed="false">
      <c r="A104" s="12"/>
      <c r="B104" s="44"/>
      <c r="C104" s="72"/>
      <c r="D104" s="44"/>
      <c r="E104" s="45"/>
    </row>
    <row r="105" customFormat="false" ht="15" hidden="false" customHeight="true" outlineLevel="0" collapsed="false">
      <c r="A105" s="52" t="s">
        <v>148</v>
      </c>
      <c r="B105" s="52"/>
      <c r="C105" s="52"/>
      <c r="D105" s="52"/>
      <c r="E105" s="52"/>
    </row>
    <row r="106" customFormat="false" ht="28.5" hidden="false" customHeight="true" outlineLevel="0" collapsed="false">
      <c r="A106" s="80" t="n">
        <v>44231</v>
      </c>
      <c r="B106" s="68" t="s">
        <v>80</v>
      </c>
      <c r="C106" s="68"/>
      <c r="D106" s="68"/>
      <c r="E106" s="59" t="s">
        <v>141</v>
      </c>
    </row>
    <row r="107" customFormat="false" ht="15" hidden="false" customHeight="true" outlineLevel="0" collapsed="false">
      <c r="A107" s="47" t="s">
        <v>55</v>
      </c>
      <c r="B107" s="49" t="s">
        <v>149</v>
      </c>
      <c r="C107" s="49"/>
      <c r="D107" s="49"/>
      <c r="E107" s="56"/>
    </row>
    <row r="108" customFormat="false" ht="15" hidden="false" customHeight="true" outlineLevel="0" collapsed="false">
      <c r="A108" s="61" t="s">
        <v>147</v>
      </c>
      <c r="B108" s="61"/>
      <c r="C108" s="61"/>
      <c r="D108" s="61"/>
      <c r="E108" s="62" t="n">
        <f aca="false">E107</f>
        <v>0</v>
      </c>
    </row>
    <row r="109" customFormat="false" ht="13.8" hidden="false" customHeight="false" outlineLevel="0" collapsed="false">
      <c r="A109" s="73"/>
      <c r="B109" s="73"/>
      <c r="C109" s="73"/>
      <c r="D109" s="73"/>
      <c r="E109" s="73"/>
    </row>
    <row r="110" customFormat="false" ht="15" hidden="false" customHeight="true" outlineLevel="0" collapsed="false">
      <c r="A110" s="58" t="s">
        <v>150</v>
      </c>
      <c r="B110" s="58"/>
      <c r="C110" s="58"/>
      <c r="D110" s="58"/>
      <c r="E110" s="58"/>
    </row>
    <row r="111" customFormat="false" ht="13.8" hidden="false" customHeight="false" outlineLevel="0" collapsed="false">
      <c r="A111" s="81"/>
      <c r="B111" s="81"/>
      <c r="C111" s="81"/>
      <c r="D111" s="81"/>
      <c r="E111" s="81"/>
    </row>
    <row r="112" customFormat="false" ht="15" hidden="false" customHeight="true" outlineLevel="0" collapsed="false">
      <c r="A112" s="52" t="s">
        <v>151</v>
      </c>
      <c r="B112" s="68" t="s">
        <v>80</v>
      </c>
      <c r="C112" s="68"/>
      <c r="D112" s="68"/>
      <c r="E112" s="59" t="s">
        <v>81</v>
      </c>
    </row>
    <row r="113" customFormat="false" ht="15" hidden="false" customHeight="true" outlineLevel="0" collapsed="false">
      <c r="A113" s="47" t="s">
        <v>55</v>
      </c>
      <c r="B113" s="49" t="s">
        <v>152</v>
      </c>
      <c r="C113" s="49"/>
      <c r="D113" s="49"/>
      <c r="E113" s="56" t="n">
        <v>36.13</v>
      </c>
    </row>
    <row r="114" customFormat="false" ht="15" hidden="false" customHeight="true" outlineLevel="0" collapsed="false">
      <c r="A114" s="47" t="s">
        <v>57</v>
      </c>
      <c r="B114" s="49" t="s">
        <v>153</v>
      </c>
      <c r="C114" s="49"/>
      <c r="D114" s="49"/>
      <c r="E114" s="56"/>
    </row>
    <row r="115" customFormat="false" ht="15" hidden="false" customHeight="true" outlineLevel="0" collapsed="false">
      <c r="A115" s="47" t="s">
        <v>59</v>
      </c>
      <c r="B115" s="49" t="s">
        <v>154</v>
      </c>
      <c r="C115" s="49"/>
      <c r="D115" s="49"/>
      <c r="E115" s="56"/>
    </row>
    <row r="116" customFormat="false" ht="15" hidden="false" customHeight="true" outlineLevel="0" collapsed="false">
      <c r="A116" s="47" t="s">
        <v>62</v>
      </c>
      <c r="B116" s="49" t="s">
        <v>155</v>
      </c>
      <c r="C116" s="49"/>
      <c r="D116" s="49"/>
      <c r="E116" s="56"/>
    </row>
    <row r="117" customFormat="false" ht="15" hidden="false" customHeight="true" outlineLevel="0" collapsed="false">
      <c r="A117" s="47" t="s">
        <v>86</v>
      </c>
      <c r="B117" s="49" t="s">
        <v>91</v>
      </c>
      <c r="C117" s="49"/>
      <c r="D117" s="49"/>
      <c r="E117" s="56"/>
    </row>
    <row r="118" customFormat="false" ht="15" hidden="false" customHeight="true" outlineLevel="0" collapsed="false">
      <c r="A118" s="66" t="s">
        <v>156</v>
      </c>
      <c r="B118" s="66"/>
      <c r="C118" s="66"/>
      <c r="D118" s="66"/>
      <c r="E118" s="62" t="n">
        <f aca="false">SUM(E113:E117)</f>
        <v>36.13</v>
      </c>
    </row>
    <row r="119" customFormat="false" ht="13.8" hidden="false" customHeight="false" outlineLevel="0" collapsed="false">
      <c r="A119" s="82"/>
      <c r="B119" s="82"/>
      <c r="C119" s="82"/>
      <c r="D119" s="82"/>
      <c r="E119" s="82"/>
    </row>
    <row r="120" customFormat="false" ht="13.8" hidden="false" customHeight="false" outlineLevel="0" collapsed="false">
      <c r="A120" s="21"/>
      <c r="B120" s="21"/>
      <c r="C120" s="44"/>
      <c r="D120" s="44"/>
      <c r="E120" s="45"/>
    </row>
    <row r="121" customFormat="false" ht="13.8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3.8" hidden="false" customHeight="false" outlineLevel="0" collapsed="false">
      <c r="A122" s="21"/>
      <c r="B122" s="21"/>
      <c r="C122" s="44"/>
      <c r="D122" s="44"/>
      <c r="E122" s="45"/>
    </row>
    <row r="123" customFormat="false" ht="15" hidden="false" customHeight="true" outlineLevel="0" collapsed="false">
      <c r="A123" s="52" t="n">
        <v>5</v>
      </c>
      <c r="B123" s="52" t="s">
        <v>158</v>
      </c>
      <c r="C123" s="52"/>
      <c r="D123" s="52"/>
      <c r="E123" s="59" t="s">
        <v>81</v>
      </c>
    </row>
    <row r="124" customFormat="false" ht="15" hidden="false" customHeight="true" outlineLevel="0" collapsed="false">
      <c r="A124" s="47" t="s">
        <v>55</v>
      </c>
      <c r="B124" s="49" t="s">
        <v>159</v>
      </c>
      <c r="C124" s="49"/>
      <c r="D124" s="49"/>
      <c r="E124" s="56" t="n">
        <f aca="false">E38</f>
        <v>1302.56</v>
      </c>
    </row>
    <row r="125" customFormat="false" ht="15" hidden="false" customHeight="true" outlineLevel="0" collapsed="false">
      <c r="A125" s="47" t="s">
        <v>57</v>
      </c>
      <c r="B125" s="49" t="s">
        <v>160</v>
      </c>
      <c r="C125" s="49"/>
      <c r="D125" s="49"/>
      <c r="E125" s="56" t="n">
        <f aca="false">E79</f>
        <v>1324.791367</v>
      </c>
    </row>
    <row r="126" customFormat="false" ht="15" hidden="false" customHeight="true" outlineLevel="0" collapsed="false">
      <c r="A126" s="47" t="s">
        <v>59</v>
      </c>
      <c r="B126" s="49" t="s">
        <v>161</v>
      </c>
      <c r="C126" s="49"/>
      <c r="D126" s="49"/>
      <c r="E126" s="56" t="n">
        <f aca="false">E91</f>
        <v>58.91256962</v>
      </c>
    </row>
    <row r="127" customFormat="false" ht="15" hidden="false" customHeight="true" outlineLevel="0" collapsed="false">
      <c r="A127" s="47" t="s">
        <v>62</v>
      </c>
      <c r="B127" s="49" t="s">
        <v>162</v>
      </c>
      <c r="C127" s="49"/>
      <c r="D127" s="49"/>
      <c r="E127" s="56" t="n">
        <f aca="false">E103+E108</f>
        <v>34.31835204</v>
      </c>
    </row>
    <row r="128" customFormat="false" ht="15" hidden="false" customHeight="true" outlineLevel="0" collapsed="false">
      <c r="A128" s="47" t="s">
        <v>86</v>
      </c>
      <c r="B128" s="49" t="s">
        <v>163</v>
      </c>
      <c r="C128" s="49"/>
      <c r="D128" s="49"/>
      <c r="E128" s="56" t="n">
        <f aca="false">E118</f>
        <v>36.13</v>
      </c>
    </row>
    <row r="129" customFormat="false" ht="15" hidden="false" customHeight="true" outlineLevel="0" collapsed="false">
      <c r="A129" s="61" t="s">
        <v>158</v>
      </c>
      <c r="B129" s="61"/>
      <c r="C129" s="61"/>
      <c r="D129" s="61"/>
      <c r="E129" s="62" t="n">
        <f aca="false">SUM(E124:E128)</f>
        <v>2756.712289</v>
      </c>
    </row>
    <row r="130" customFormat="false" ht="13.8" hidden="false" customHeight="false" outlineLevel="0" collapsed="false">
      <c r="A130" s="21"/>
      <c r="B130" s="21"/>
      <c r="C130" s="44"/>
      <c r="D130" s="44"/>
      <c r="E130" s="45"/>
    </row>
    <row r="131" customFormat="false" ht="15" hidden="false" customHeight="true" outlineLevel="0" collapsed="false">
      <c r="A131" s="58" t="s">
        <v>164</v>
      </c>
      <c r="B131" s="58"/>
      <c r="C131" s="58"/>
      <c r="D131" s="58"/>
      <c r="E131" s="58"/>
    </row>
    <row r="132" customFormat="false" ht="13.8" hidden="false" customHeight="false" outlineLevel="0" collapsed="false">
      <c r="A132" s="21"/>
      <c r="B132" s="21"/>
      <c r="C132" s="44"/>
      <c r="D132" s="44"/>
      <c r="E132" s="45"/>
    </row>
    <row r="133" customFormat="false" ht="15" hidden="false" customHeight="true" outlineLevel="0" collapsed="false">
      <c r="A133" s="52" t="s">
        <v>165</v>
      </c>
      <c r="B133" s="52"/>
      <c r="C133" s="52"/>
      <c r="D133" s="52"/>
      <c r="E133" s="52"/>
    </row>
    <row r="134" customFormat="false" ht="15" hidden="false" customHeight="true" outlineLevel="0" collapsed="false">
      <c r="A134" s="47" t="s">
        <v>55</v>
      </c>
      <c r="B134" s="49" t="s">
        <v>166</v>
      </c>
      <c r="C134" s="49"/>
      <c r="D134" s="83" t="n">
        <v>0.0235</v>
      </c>
      <c r="E134" s="56" t="n">
        <f aca="false">E129*D134</f>
        <v>64.78273879</v>
      </c>
    </row>
    <row r="135" customFormat="false" ht="15" hidden="false" customHeight="true" outlineLevel="0" collapsed="false">
      <c r="A135" s="47" t="s">
        <v>57</v>
      </c>
      <c r="B135" s="49" t="s">
        <v>167</v>
      </c>
      <c r="C135" s="49"/>
      <c r="D135" s="83" t="n">
        <v>0.0201</v>
      </c>
      <c r="E135" s="56" t="n">
        <f aca="false">(E129+E134)*D135</f>
        <v>56.71205005</v>
      </c>
    </row>
    <row r="136" customFormat="false" ht="15" hidden="false" customHeight="false" outlineLevel="0" collapsed="false">
      <c r="A136" s="84" t="s">
        <v>59</v>
      </c>
      <c r="B136" s="85" t="s">
        <v>168</v>
      </c>
      <c r="C136" s="85"/>
      <c r="D136" s="86" t="n">
        <f aca="false">SUM(D138:D140)</f>
        <v>0.1425</v>
      </c>
      <c r="E136" s="56" t="n">
        <f aca="false">E138+E139+E140</f>
        <v>478.3026339</v>
      </c>
    </row>
    <row r="137" customFormat="false" ht="15" hidden="false" customHeight="false" outlineLevel="0" collapsed="false">
      <c r="A137" s="84" t="s">
        <v>169</v>
      </c>
      <c r="B137" s="87" t="s">
        <v>170</v>
      </c>
      <c r="C137" s="88"/>
      <c r="D137" s="89" t="n">
        <f aca="false">1-D136</f>
        <v>0.8575</v>
      </c>
      <c r="E137" s="90" t="n">
        <f aca="false">(E129+E134+E135)/D137</f>
        <v>3356.509712</v>
      </c>
    </row>
    <row r="138" customFormat="false" ht="15" hidden="false" customHeight="false" outlineLevel="0" collapsed="false">
      <c r="A138" s="91" t="s">
        <v>171</v>
      </c>
      <c r="B138" s="85" t="s">
        <v>24</v>
      </c>
      <c r="C138" s="85"/>
      <c r="D138" s="65" t="n">
        <f aca="false">'Orçamento global'!G11</f>
        <v>0.0165</v>
      </c>
      <c r="E138" s="90" t="n">
        <f aca="false">D138*$E$137</f>
        <v>55.382410248</v>
      </c>
    </row>
    <row r="139" customFormat="false" ht="15" hidden="false" customHeight="false" outlineLevel="0" collapsed="false">
      <c r="A139" s="91" t="s">
        <v>172</v>
      </c>
      <c r="B139" s="85" t="s">
        <v>25</v>
      </c>
      <c r="C139" s="85"/>
      <c r="D139" s="65" t="n">
        <f aca="false">'Orçamento global'!I11</f>
        <v>0.076</v>
      </c>
      <c r="E139" s="90" t="n">
        <f aca="false">D139*$E$137</f>
        <v>255.094738112</v>
      </c>
    </row>
    <row r="140" customFormat="false" ht="15" hidden="false" customHeight="false" outlineLevel="0" collapsed="false">
      <c r="A140" s="84" t="s">
        <v>173</v>
      </c>
      <c r="B140" s="85" t="s">
        <v>174</v>
      </c>
      <c r="C140" s="85"/>
      <c r="D140" s="83" t="n">
        <v>0.05</v>
      </c>
      <c r="E140" s="90" t="n">
        <f aca="false">D140*$E$137</f>
        <v>167.8254856</v>
      </c>
    </row>
    <row r="141" customFormat="false" ht="15" hidden="false" customHeight="true" outlineLevel="0" collapsed="false">
      <c r="A141" s="66" t="s">
        <v>175</v>
      </c>
      <c r="B141" s="66"/>
      <c r="C141" s="66"/>
      <c r="D141" s="66"/>
      <c r="E141" s="62" t="n">
        <f aca="false">SUM(E134:E136)</f>
        <v>599.7974227</v>
      </c>
    </row>
    <row r="142" customFormat="false" ht="13.8" hidden="false" customHeight="false" outlineLevel="0" collapsed="false">
      <c r="A142" s="21"/>
      <c r="B142" s="21"/>
      <c r="C142" s="44"/>
      <c r="D142" s="44"/>
      <c r="E142" s="45"/>
    </row>
    <row r="143" customFormat="false" ht="15" hidden="false" customHeight="true" outlineLevel="0" collapsed="false">
      <c r="A143" s="46" t="s">
        <v>176</v>
      </c>
      <c r="B143" s="46"/>
      <c r="C143" s="46"/>
      <c r="D143" s="46"/>
      <c r="E143" s="46"/>
    </row>
    <row r="144" customFormat="false" ht="13.8" hidden="false" customHeight="false" outlineLevel="0" collapsed="false">
      <c r="A144" s="21"/>
      <c r="B144" s="21"/>
      <c r="C144" s="44"/>
      <c r="D144" s="44"/>
      <c r="E144" s="45"/>
    </row>
    <row r="145" customFormat="false" ht="15" hidden="false" customHeight="true" outlineLevel="0" collapsed="false">
      <c r="A145" s="52" t="s">
        <v>177</v>
      </c>
      <c r="B145" s="52"/>
      <c r="C145" s="52"/>
      <c r="D145" s="52"/>
      <c r="E145" s="52"/>
    </row>
    <row r="146" customFormat="false" ht="15" hidden="false" customHeight="true" outlineLevel="0" collapsed="false">
      <c r="A146" s="69"/>
      <c r="B146" s="70" t="s">
        <v>178</v>
      </c>
      <c r="C146" s="70"/>
      <c r="D146" s="70"/>
      <c r="E146" s="60" t="s">
        <v>81</v>
      </c>
    </row>
    <row r="147" customFormat="false" ht="15" hidden="false" customHeight="true" outlineLevel="0" collapsed="false">
      <c r="A147" s="47" t="s">
        <v>179</v>
      </c>
      <c r="B147" s="49" t="s">
        <v>180</v>
      </c>
      <c r="C147" s="49"/>
      <c r="D147" s="49"/>
      <c r="E147" s="56" t="n">
        <f aca="false">E124</f>
        <v>1302.56</v>
      </c>
    </row>
    <row r="148" customFormat="false" ht="15" hidden="false" customHeight="true" outlineLevel="0" collapsed="false">
      <c r="A148" s="47" t="s">
        <v>181</v>
      </c>
      <c r="B148" s="49" t="s">
        <v>182</v>
      </c>
      <c r="C148" s="49"/>
      <c r="D148" s="49"/>
      <c r="E148" s="56" t="n">
        <f aca="false">E125</f>
        <v>1324.791367</v>
      </c>
    </row>
    <row r="149" customFormat="false" ht="15" hidden="false" customHeight="true" outlineLevel="0" collapsed="false">
      <c r="A149" s="47" t="s">
        <v>183</v>
      </c>
      <c r="B149" s="49" t="s">
        <v>184</v>
      </c>
      <c r="C149" s="49"/>
      <c r="D149" s="49"/>
      <c r="E149" s="56" t="n">
        <f aca="false">E126</f>
        <v>58.91256962</v>
      </c>
    </row>
    <row r="150" customFormat="false" ht="15" hidden="false" customHeight="true" outlineLevel="0" collapsed="false">
      <c r="A150" s="47" t="s">
        <v>185</v>
      </c>
      <c r="B150" s="49" t="s">
        <v>186</v>
      </c>
      <c r="C150" s="49"/>
      <c r="D150" s="49"/>
      <c r="E150" s="56" t="n">
        <f aca="false">E127</f>
        <v>34.31835204</v>
      </c>
    </row>
    <row r="151" customFormat="false" ht="15" hidden="false" customHeight="true" outlineLevel="0" collapsed="false">
      <c r="A151" s="47" t="s">
        <v>187</v>
      </c>
      <c r="B151" s="49" t="s">
        <v>188</v>
      </c>
      <c r="C151" s="49"/>
      <c r="D151" s="49"/>
      <c r="E151" s="56" t="n">
        <f aca="false">E128</f>
        <v>36.13</v>
      </c>
    </row>
    <row r="152" customFormat="false" ht="15" hidden="false" customHeight="true" outlineLevel="0" collapsed="false">
      <c r="A152" s="47" t="s">
        <v>189</v>
      </c>
      <c r="B152" s="49" t="s">
        <v>190</v>
      </c>
      <c r="C152" s="49"/>
      <c r="D152" s="49"/>
      <c r="E152" s="56" t="n">
        <f aca="false">E141</f>
        <v>599.7974227</v>
      </c>
    </row>
    <row r="153" customFormat="false" ht="15" hidden="false" customHeight="true" outlineLevel="0" collapsed="false">
      <c r="A153" s="66" t="s">
        <v>191</v>
      </c>
      <c r="B153" s="66"/>
      <c r="C153" s="66"/>
      <c r="D153" s="66"/>
      <c r="E153" s="62" t="n">
        <f aca="false">ROUND(SUM(E147:E152),2)</f>
        <v>3356.51</v>
      </c>
    </row>
  </sheetData>
  <mergeCells count="126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E1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3" t="s">
        <v>50</v>
      </c>
      <c r="B1" s="43"/>
      <c r="C1" s="43"/>
      <c r="D1" s="43"/>
      <c r="E1" s="43"/>
    </row>
    <row r="2" customFormat="false" ht="13.8" hidden="false" customHeight="false" outlineLevel="0" collapsed="false">
      <c r="A2" s="21"/>
      <c r="B2" s="21"/>
      <c r="C2" s="44"/>
      <c r="D2" s="44"/>
      <c r="E2" s="45"/>
    </row>
    <row r="3" customFormat="false" ht="15" hidden="false" customHeight="true" outlineLevel="0" collapsed="false">
      <c r="A3" s="46" t="s">
        <v>51</v>
      </c>
      <c r="B3" s="46"/>
      <c r="C3" s="46"/>
      <c r="D3" s="46"/>
      <c r="E3" s="46"/>
    </row>
    <row r="4" customFormat="false" ht="13.8" hidden="false" customHeight="false" outlineLevel="0" collapsed="false">
      <c r="A4" s="21"/>
      <c r="B4" s="21"/>
      <c r="C4" s="44"/>
      <c r="D4" s="44"/>
      <c r="E4" s="45"/>
    </row>
    <row r="5" customFormat="false" ht="15" hidden="false" customHeight="false" outlineLevel="0" collapsed="false">
      <c r="A5" s="47" t="s">
        <v>52</v>
      </c>
      <c r="B5" s="48" t="str">
        <f aca="false">'Orçamento global'!E2</f>
        <v>23232.000461/2022-78</v>
      </c>
      <c r="C5" s="48"/>
      <c r="D5" s="48"/>
      <c r="E5" s="48"/>
    </row>
    <row r="6" customFormat="false" ht="15" hidden="false" customHeight="false" outlineLevel="0" collapsed="false">
      <c r="A6" s="47" t="s">
        <v>53</v>
      </c>
      <c r="B6" s="48" t="str">
        <f aca="false">'Orçamento global'!C2</f>
        <v>25/2022</v>
      </c>
      <c r="C6" s="48"/>
      <c r="D6" s="48"/>
      <c r="E6" s="48"/>
    </row>
    <row r="7" customFormat="false" ht="13.8" hidden="false" customHeight="false" outlineLevel="0" collapsed="false">
      <c r="A7" s="21"/>
      <c r="B7" s="21"/>
      <c r="C7" s="44"/>
      <c r="D7" s="44"/>
      <c r="E7" s="45"/>
    </row>
    <row r="8" customFormat="false" ht="15" hidden="false" customHeight="true" outlineLevel="0" collapsed="false">
      <c r="A8" s="46" t="s">
        <v>54</v>
      </c>
      <c r="B8" s="46"/>
      <c r="C8" s="46"/>
      <c r="D8" s="46"/>
      <c r="E8" s="46"/>
    </row>
    <row r="9" customFormat="false" ht="13.8" hidden="false" customHeight="false" outlineLevel="0" collapsed="false">
      <c r="A9" s="21"/>
      <c r="B9" s="21"/>
      <c r="C9" s="44"/>
      <c r="D9" s="44"/>
      <c r="E9" s="45"/>
    </row>
    <row r="10" customFormat="false" ht="15" hidden="false" customHeight="true" outlineLevel="0" collapsed="false">
      <c r="A10" s="47" t="s">
        <v>55</v>
      </c>
      <c r="B10" s="49" t="s">
        <v>56</v>
      </c>
      <c r="C10" s="49"/>
      <c r="D10" s="49"/>
      <c r="E10" s="50" t="str">
        <f aca="false">'Orçamento global'!I2</f>
        <v>XX/XX/2022</v>
      </c>
    </row>
    <row r="11" customFormat="false" ht="15" hidden="false" customHeight="true" outlineLevel="0" collapsed="false">
      <c r="A11" s="47" t="s">
        <v>57</v>
      </c>
      <c r="B11" s="49" t="s">
        <v>58</v>
      </c>
      <c r="C11" s="49"/>
      <c r="D11" s="49"/>
      <c r="E11" s="51" t="s">
        <v>41</v>
      </c>
    </row>
    <row r="12" customFormat="false" ht="15" hidden="false" customHeight="true" outlineLevel="0" collapsed="false">
      <c r="A12" s="47" t="s">
        <v>59</v>
      </c>
      <c r="B12" s="49" t="s">
        <v>60</v>
      </c>
      <c r="C12" s="49"/>
      <c r="D12" s="49"/>
      <c r="E12" s="51" t="s">
        <v>61</v>
      </c>
    </row>
    <row r="13" customFormat="false" ht="15" hidden="false" customHeight="true" outlineLevel="0" collapsed="false">
      <c r="A13" s="47" t="s">
        <v>62</v>
      </c>
      <c r="B13" s="49" t="s">
        <v>63</v>
      </c>
      <c r="C13" s="49"/>
      <c r="D13" s="49"/>
      <c r="E13" s="47" t="n">
        <v>36</v>
      </c>
    </row>
    <row r="14" customFormat="false" ht="13.8" hidden="false" customHeight="false" outlineLevel="0" collapsed="false">
      <c r="A14" s="21"/>
      <c r="B14" s="21"/>
      <c r="C14" s="44"/>
      <c r="D14" s="44"/>
      <c r="E14" s="45"/>
    </row>
    <row r="15" customFormat="false" ht="15" hidden="false" customHeight="true" outlineLevel="0" collapsed="false">
      <c r="A15" s="46" t="s">
        <v>64</v>
      </c>
      <c r="B15" s="46"/>
      <c r="C15" s="46"/>
      <c r="D15" s="46"/>
      <c r="E15" s="46"/>
    </row>
    <row r="16" customFormat="false" ht="13.8" hidden="false" customHeight="false" outlineLevel="0" collapsed="false">
      <c r="A16" s="21"/>
      <c r="B16" s="21"/>
      <c r="C16" s="44"/>
      <c r="D16" s="44"/>
      <c r="E16" s="45"/>
    </row>
    <row r="17" customFormat="false" ht="28.5" hidden="false" customHeight="true" outlineLevel="0" collapsed="false">
      <c r="A17" s="52" t="s">
        <v>65</v>
      </c>
      <c r="B17" s="52" t="s">
        <v>66</v>
      </c>
      <c r="C17" s="52" t="s">
        <v>67</v>
      </c>
      <c r="D17" s="53" t="s">
        <v>68</v>
      </c>
      <c r="E17" s="53"/>
    </row>
    <row r="18" customFormat="false" ht="28.5" hidden="false" customHeight="true" outlineLevel="0" collapsed="false">
      <c r="A18" s="47" t="s">
        <v>192</v>
      </c>
      <c r="B18" s="47" t="s">
        <v>42</v>
      </c>
      <c r="C18" s="54" t="n">
        <v>36</v>
      </c>
      <c r="D18" s="47" t="s">
        <v>69</v>
      </c>
      <c r="E18" s="47"/>
    </row>
    <row r="19" customFormat="false" ht="13.8" hidden="false" customHeight="false" outlineLevel="0" collapsed="false">
      <c r="A19" s="21"/>
      <c r="B19" s="21"/>
      <c r="C19" s="55"/>
      <c r="D19" s="55"/>
      <c r="E19" s="45"/>
    </row>
    <row r="20" customFormat="false" ht="15" hidden="false" customHeight="true" outlineLevel="0" collapsed="false">
      <c r="A20" s="52" t="s">
        <v>70</v>
      </c>
      <c r="B20" s="52"/>
      <c r="C20" s="52"/>
      <c r="D20" s="52"/>
      <c r="E20" s="52"/>
    </row>
    <row r="21" customFormat="false" ht="15" hidden="false" customHeight="true" outlineLevel="0" collapsed="false">
      <c r="A21" s="47" t="s">
        <v>55</v>
      </c>
      <c r="B21" s="49" t="s">
        <v>71</v>
      </c>
      <c r="C21" s="49"/>
      <c r="D21" s="49"/>
      <c r="E21" s="56" t="s">
        <v>193</v>
      </c>
    </row>
    <row r="22" customFormat="false" ht="15" hidden="false" customHeight="true" outlineLevel="0" collapsed="false">
      <c r="A22" s="47" t="s">
        <v>57</v>
      </c>
      <c r="B22" s="49" t="s">
        <v>73</v>
      </c>
      <c r="C22" s="49"/>
      <c r="D22" s="49"/>
      <c r="E22" s="51" t="s">
        <v>74</v>
      </c>
    </row>
    <row r="23" customFormat="false" ht="15" hidden="false" customHeight="true" outlineLevel="0" collapsed="false">
      <c r="A23" s="47" t="s">
        <v>59</v>
      </c>
      <c r="B23" s="49" t="s">
        <v>75</v>
      </c>
      <c r="C23" s="49"/>
      <c r="D23" s="49"/>
      <c r="E23" s="57" t="n">
        <v>1302.56</v>
      </c>
    </row>
    <row r="24" customFormat="false" ht="13.8" hidden="false" customHeight="false" outlineLevel="0" collapsed="false">
      <c r="A24" s="21"/>
      <c r="B24" s="21"/>
      <c r="C24" s="44"/>
      <c r="D24" s="44"/>
      <c r="E24" s="45"/>
    </row>
    <row r="25" customFormat="false" ht="15" hidden="false" customHeight="true" outlineLevel="0" collapsed="false">
      <c r="A25" s="46" t="s">
        <v>76</v>
      </c>
      <c r="B25" s="46"/>
      <c r="C25" s="46"/>
      <c r="D25" s="46"/>
      <c r="E25" s="46"/>
    </row>
    <row r="26" customFormat="false" ht="13.8" hidden="false" customHeight="false" outlineLevel="0" collapsed="false">
      <c r="A26" s="21"/>
      <c r="B26" s="21"/>
      <c r="C26" s="44"/>
      <c r="D26" s="44"/>
      <c r="E26" s="45"/>
    </row>
    <row r="27" customFormat="false" ht="15" hidden="false" customHeight="true" outlineLevel="0" collapsed="false">
      <c r="A27" s="58" t="s">
        <v>77</v>
      </c>
      <c r="B27" s="58"/>
      <c r="C27" s="58"/>
      <c r="D27" s="58"/>
      <c r="E27" s="58"/>
    </row>
    <row r="28" customFormat="false" ht="13.8" hidden="false" customHeight="false" outlineLevel="0" collapsed="false">
      <c r="A28" s="21"/>
      <c r="B28" s="21"/>
      <c r="C28" s="44"/>
      <c r="D28" s="44"/>
      <c r="E28" s="45"/>
    </row>
    <row r="29" customFormat="false" ht="15" hidden="false" customHeight="true" outlineLevel="0" collapsed="false">
      <c r="A29" s="52" t="s">
        <v>78</v>
      </c>
      <c r="B29" s="52"/>
      <c r="C29" s="52"/>
      <c r="D29" s="52"/>
      <c r="E29" s="52"/>
    </row>
    <row r="30" customFormat="false" ht="15" hidden="false" customHeight="true" outlineLevel="0" collapsed="false">
      <c r="A30" s="52" t="s">
        <v>79</v>
      </c>
      <c r="B30" s="52" t="s">
        <v>80</v>
      </c>
      <c r="C30" s="52"/>
      <c r="D30" s="52"/>
      <c r="E30" s="59" t="s">
        <v>81</v>
      </c>
    </row>
    <row r="31" customFormat="false" ht="15" hidden="false" customHeight="true" outlineLevel="0" collapsed="false">
      <c r="A31" s="47" t="s">
        <v>55</v>
      </c>
      <c r="B31" s="49" t="s">
        <v>82</v>
      </c>
      <c r="C31" s="49"/>
      <c r="D31" s="49"/>
      <c r="E31" s="57" t="n">
        <f aca="false">E23</f>
        <v>1302.56</v>
      </c>
    </row>
    <row r="32" customFormat="false" ht="15" hidden="false" customHeight="true" outlineLevel="0" collapsed="false">
      <c r="A32" s="47" t="s">
        <v>57</v>
      </c>
      <c r="B32" s="49" t="s">
        <v>83</v>
      </c>
      <c r="C32" s="49"/>
      <c r="D32" s="49"/>
      <c r="E32" s="56"/>
    </row>
    <row r="33" customFormat="false" ht="15" hidden="false" customHeight="true" outlineLevel="0" collapsed="false">
      <c r="A33" s="47" t="s">
        <v>59</v>
      </c>
      <c r="B33" s="49" t="s">
        <v>84</v>
      </c>
      <c r="C33" s="49"/>
      <c r="D33" s="49"/>
      <c r="E33" s="56"/>
    </row>
    <row r="34" customFormat="false" ht="15" hidden="false" customHeight="true" outlineLevel="0" collapsed="false">
      <c r="A34" s="47" t="s">
        <v>62</v>
      </c>
      <c r="B34" s="49" t="s">
        <v>85</v>
      </c>
      <c r="C34" s="49"/>
      <c r="D34" s="49"/>
      <c r="E34" s="60"/>
    </row>
    <row r="35" customFormat="false" ht="15" hidden="false" customHeight="true" outlineLevel="0" collapsed="false">
      <c r="A35" s="47" t="s">
        <v>86</v>
      </c>
      <c r="B35" s="49" t="s">
        <v>87</v>
      </c>
      <c r="C35" s="49"/>
      <c r="D35" s="49"/>
      <c r="E35" s="60"/>
    </row>
    <row r="36" customFormat="false" ht="15" hidden="false" customHeight="true" outlineLevel="0" collapsed="false">
      <c r="A36" s="47" t="s">
        <v>88</v>
      </c>
      <c r="B36" s="49" t="s">
        <v>89</v>
      </c>
      <c r="C36" s="49"/>
      <c r="D36" s="49"/>
      <c r="E36" s="60"/>
    </row>
    <row r="37" customFormat="false" ht="15" hidden="false" customHeight="true" outlineLevel="0" collapsed="false">
      <c r="A37" s="47" t="s">
        <v>90</v>
      </c>
      <c r="B37" s="49" t="s">
        <v>91</v>
      </c>
      <c r="C37" s="49"/>
      <c r="D37" s="49"/>
      <c r="E37" s="60"/>
    </row>
    <row r="38" customFormat="false" ht="15" hidden="false" customHeight="true" outlineLevel="0" collapsed="false">
      <c r="A38" s="61" t="s">
        <v>92</v>
      </c>
      <c r="B38" s="61"/>
      <c r="C38" s="61"/>
      <c r="D38" s="61"/>
      <c r="E38" s="62" t="n">
        <f aca="false">ROUND(SUM(E31:E37),2)</f>
        <v>1302.56</v>
      </c>
    </row>
    <row r="39" customFormat="false" ht="28.5" hidden="false" customHeight="true" outlineLevel="0" collapsed="false">
      <c r="A39" s="63" t="s">
        <v>93</v>
      </c>
      <c r="B39" s="63"/>
      <c r="C39" s="63"/>
      <c r="D39" s="63"/>
      <c r="E39" s="63"/>
    </row>
    <row r="40" customFormat="false" ht="13.8" hidden="false" customHeight="false" outlineLevel="0" collapsed="false">
      <c r="A40" s="21"/>
      <c r="B40" s="21"/>
      <c r="C40" s="44"/>
      <c r="D40" s="44"/>
      <c r="E40" s="45"/>
    </row>
    <row r="41" customFormat="false" ht="15" hidden="false" customHeight="true" outlineLevel="0" collapsed="false">
      <c r="A41" s="58" t="s">
        <v>94</v>
      </c>
      <c r="B41" s="58"/>
      <c r="C41" s="58"/>
      <c r="D41" s="58"/>
      <c r="E41" s="58"/>
    </row>
    <row r="42" customFormat="false" ht="13.8" hidden="false" customHeight="false" outlineLevel="0" collapsed="false">
      <c r="A42" s="20"/>
      <c r="B42" s="20"/>
      <c r="C42" s="20"/>
      <c r="D42" s="20"/>
      <c r="E42" s="64"/>
    </row>
    <row r="43" customFormat="false" ht="15" hidden="false" customHeight="true" outlineLevel="0" collapsed="false">
      <c r="A43" s="52" t="s">
        <v>95</v>
      </c>
      <c r="B43" s="52"/>
      <c r="C43" s="52"/>
      <c r="D43" s="52"/>
      <c r="E43" s="52"/>
    </row>
    <row r="44" customFormat="false" ht="15" hidden="false" customHeight="true" outlineLevel="0" collapsed="false">
      <c r="A44" s="52" t="s">
        <v>96</v>
      </c>
      <c r="B44" s="52" t="s">
        <v>80</v>
      </c>
      <c r="C44" s="52"/>
      <c r="D44" s="53" t="s">
        <v>97</v>
      </c>
      <c r="E44" s="59" t="s">
        <v>81</v>
      </c>
    </row>
    <row r="45" customFormat="false" ht="15" hidden="false" customHeight="true" outlineLevel="0" collapsed="false">
      <c r="A45" s="47" t="s">
        <v>55</v>
      </c>
      <c r="B45" s="49" t="s">
        <v>98</v>
      </c>
      <c r="C45" s="49"/>
      <c r="D45" s="65" t="n">
        <f aca="false">1/12</f>
        <v>0.08333333333</v>
      </c>
      <c r="E45" s="56" t="n">
        <f aca="false">D45*E38</f>
        <v>108.5466667</v>
      </c>
    </row>
    <row r="46" customFormat="false" ht="15" hidden="false" customHeight="true" outlineLevel="0" collapsed="false">
      <c r="A46" s="47" t="s">
        <v>57</v>
      </c>
      <c r="B46" s="49" t="s">
        <v>99</v>
      </c>
      <c r="C46" s="49"/>
      <c r="D46" s="65" t="n">
        <v>0.121</v>
      </c>
      <c r="E46" s="56" t="n">
        <f aca="false">D46*E38</f>
        <v>157.60976</v>
      </c>
    </row>
    <row r="47" customFormat="false" ht="15" hidden="false" customHeight="true" outlineLevel="0" collapsed="false">
      <c r="A47" s="66" t="s">
        <v>100</v>
      </c>
      <c r="B47" s="66"/>
      <c r="C47" s="66"/>
      <c r="D47" s="67" t="n">
        <f aca="false">SUM(D45:D46)</f>
        <v>0.20433333333</v>
      </c>
      <c r="E47" s="62" t="n">
        <f aca="false">SUM(E45:E46)</f>
        <v>266.1564267</v>
      </c>
    </row>
    <row r="48" customFormat="false" ht="15" hidden="false" customHeight="true" outlineLevel="0" collapsed="false">
      <c r="A48" s="63" t="s">
        <v>101</v>
      </c>
      <c r="B48" s="63"/>
      <c r="C48" s="63"/>
      <c r="D48" s="63"/>
      <c r="E48" s="63"/>
    </row>
    <row r="49" customFormat="false" ht="13.8" hidden="false" customHeight="false" outlineLevel="0" collapsed="false">
      <c r="A49" s="20"/>
      <c r="B49" s="20"/>
      <c r="C49" s="20"/>
      <c r="D49" s="20"/>
      <c r="E49" s="64"/>
    </row>
    <row r="50" customFormat="false" ht="15" hidden="false" customHeight="true" outlineLevel="0" collapsed="false">
      <c r="A50" s="52" t="s">
        <v>102</v>
      </c>
      <c r="B50" s="52"/>
      <c r="C50" s="52"/>
      <c r="D50" s="52"/>
      <c r="E50" s="52"/>
    </row>
    <row r="51" customFormat="false" ht="15" hidden="false" customHeight="true" outlineLevel="0" collapsed="false">
      <c r="A51" s="52" t="s">
        <v>103</v>
      </c>
      <c r="B51" s="68" t="s">
        <v>80</v>
      </c>
      <c r="C51" s="68"/>
      <c r="D51" s="53" t="s">
        <v>97</v>
      </c>
      <c r="E51" s="59" t="s">
        <v>81</v>
      </c>
    </row>
    <row r="52" customFormat="false" ht="15" hidden="false" customHeight="true" outlineLevel="0" collapsed="false">
      <c r="A52" s="47" t="s">
        <v>104</v>
      </c>
      <c r="B52" s="49" t="s">
        <v>105</v>
      </c>
      <c r="C52" s="49"/>
      <c r="D52" s="65" t="n">
        <v>0.2</v>
      </c>
      <c r="E52" s="56" t="n">
        <f aca="false">(D52)*($E$38+$E$47)</f>
        <v>313.74328534</v>
      </c>
    </row>
    <row r="53" customFormat="false" ht="15" hidden="false" customHeight="true" outlineLevel="0" collapsed="false">
      <c r="A53" s="47"/>
      <c r="B53" s="49" t="s">
        <v>106</v>
      </c>
      <c r="C53" s="49"/>
      <c r="D53" s="65" t="n">
        <v>0.025</v>
      </c>
      <c r="E53" s="56" t="n">
        <f aca="false">(D53)*($E$38+$E$47)</f>
        <v>39.2179106675</v>
      </c>
    </row>
    <row r="54" customFormat="false" ht="15" hidden="false" customHeight="true" outlineLevel="0" collapsed="false">
      <c r="A54" s="47"/>
      <c r="B54" s="49" t="s">
        <v>26</v>
      </c>
      <c r="C54" s="49"/>
      <c r="D54" s="65" t="n">
        <f aca="false">'Orçamento global'!C12</f>
        <v>0.0212</v>
      </c>
      <c r="E54" s="56" t="n">
        <f aca="false">(D54)*($E$38+$E$47)</f>
        <v>33.25678824604</v>
      </c>
    </row>
    <row r="55" customFormat="false" ht="15" hidden="false" customHeight="true" outlineLevel="0" collapsed="false">
      <c r="A55" s="47"/>
      <c r="B55" s="49" t="s">
        <v>107</v>
      </c>
      <c r="C55" s="49"/>
      <c r="D55" s="65" t="n">
        <v>0.015</v>
      </c>
      <c r="E55" s="56" t="n">
        <f aca="false">(D55)*($E$38+$E$47)</f>
        <v>23.5307464005</v>
      </c>
    </row>
    <row r="56" customFormat="false" ht="15" hidden="false" customHeight="true" outlineLevel="0" collapsed="false">
      <c r="A56" s="47"/>
      <c r="B56" s="49" t="s">
        <v>108</v>
      </c>
      <c r="C56" s="49"/>
      <c r="D56" s="65" t="n">
        <v>0.01</v>
      </c>
      <c r="E56" s="56" t="n">
        <f aca="false">(D56)*($E$38+$E$47)</f>
        <v>15.687164267</v>
      </c>
    </row>
    <row r="57" customFormat="false" ht="15" hidden="false" customHeight="true" outlineLevel="0" collapsed="false">
      <c r="A57" s="47"/>
      <c r="B57" s="49" t="s">
        <v>109</v>
      </c>
      <c r="C57" s="49"/>
      <c r="D57" s="65" t="n">
        <v>0.006</v>
      </c>
      <c r="E57" s="56" t="n">
        <f aca="false">(D57)*($E$38+$E$47)</f>
        <v>9.4122985602</v>
      </c>
    </row>
    <row r="58" customFormat="false" ht="15" hidden="false" customHeight="true" outlineLevel="0" collapsed="false">
      <c r="A58" s="47"/>
      <c r="B58" s="49" t="s">
        <v>110</v>
      </c>
      <c r="C58" s="49"/>
      <c r="D58" s="65" t="n">
        <v>0.002</v>
      </c>
      <c r="E58" s="56" t="n">
        <f aca="false">(D58)*($E$38+$E$47)</f>
        <v>3.1374328534</v>
      </c>
    </row>
    <row r="59" customFormat="false" ht="15" hidden="false" customHeight="true" outlineLevel="0" collapsed="false">
      <c r="A59" s="47" t="s">
        <v>111</v>
      </c>
      <c r="B59" s="49" t="s">
        <v>111</v>
      </c>
      <c r="C59" s="49"/>
      <c r="D59" s="65" t="n">
        <v>0.08</v>
      </c>
      <c r="E59" s="56" t="n">
        <f aca="false">D59*(E38+E47)</f>
        <v>125.4973141</v>
      </c>
    </row>
    <row r="60" customFormat="false" ht="15" hidden="false" customHeight="true" outlineLevel="0" collapsed="false">
      <c r="A60" s="66" t="s">
        <v>112</v>
      </c>
      <c r="B60" s="66"/>
      <c r="C60" s="66"/>
      <c r="D60" s="67" t="n">
        <f aca="false">SUM(D52:D59)</f>
        <v>0.3592</v>
      </c>
      <c r="E60" s="62" t="n">
        <f aca="false">SUM(E52:E59)</f>
        <v>563.48294043464</v>
      </c>
    </row>
    <row r="61" customFormat="false" ht="15" hidden="false" customHeight="true" outlineLevel="0" collapsed="false">
      <c r="A61" s="63" t="s">
        <v>113</v>
      </c>
      <c r="B61" s="63"/>
      <c r="C61" s="63"/>
      <c r="D61" s="63"/>
      <c r="E61" s="63"/>
    </row>
    <row r="62" customFormat="false" ht="13.8" hidden="false" customHeight="false" outlineLevel="0" collapsed="false">
      <c r="A62" s="20"/>
      <c r="B62" s="20"/>
      <c r="C62" s="20"/>
      <c r="D62" s="20"/>
      <c r="E62" s="64"/>
    </row>
    <row r="63" customFormat="false" ht="15" hidden="false" customHeight="true" outlineLevel="0" collapsed="false">
      <c r="A63" s="52" t="s">
        <v>114</v>
      </c>
      <c r="B63" s="52"/>
      <c r="C63" s="52"/>
      <c r="D63" s="52"/>
      <c r="E63" s="52"/>
    </row>
    <row r="64" customFormat="false" ht="15" hidden="false" customHeight="true" outlineLevel="0" collapsed="false">
      <c r="A64" s="69" t="s">
        <v>115</v>
      </c>
      <c r="B64" s="70" t="s">
        <v>80</v>
      </c>
      <c r="C64" s="70"/>
      <c r="D64" s="70"/>
      <c r="E64" s="60" t="s">
        <v>81</v>
      </c>
    </row>
    <row r="65" customFormat="false" ht="28.5" hidden="false" customHeight="true" outlineLevel="0" collapsed="false">
      <c r="A65" s="47" t="s">
        <v>55</v>
      </c>
      <c r="B65" s="49" t="s">
        <v>116</v>
      </c>
      <c r="C65" s="49"/>
      <c r="D65" s="71" t="n">
        <f aca="false">2*21*3.75</f>
        <v>157.5</v>
      </c>
      <c r="E65" s="56" t="n">
        <f aca="false">IF(ROUND((D65)-(E31*0.06),2)&lt;0,0,ROUND((D65)-(E31*0.06),2))</f>
        <v>79.35</v>
      </c>
    </row>
    <row r="66" customFormat="false" ht="28.5" hidden="false" customHeight="true" outlineLevel="0" collapsed="false">
      <c r="A66" s="47" t="s">
        <v>57</v>
      </c>
      <c r="B66" s="49" t="s">
        <v>117</v>
      </c>
      <c r="C66" s="49"/>
      <c r="D66" s="71" t="n">
        <v>24.54</v>
      </c>
      <c r="E66" s="56" t="n">
        <f aca="false">21*D66*0.8</f>
        <v>412.272</v>
      </c>
    </row>
    <row r="67" customFormat="false" ht="15" hidden="false" customHeight="true" outlineLevel="0" collapsed="false">
      <c r="A67" s="47" t="s">
        <v>59</v>
      </c>
      <c r="B67" s="49" t="s">
        <v>118</v>
      </c>
      <c r="C67" s="49"/>
      <c r="D67" s="49"/>
      <c r="E67" s="56"/>
    </row>
    <row r="68" customFormat="false" ht="15" hidden="false" customHeight="true" outlineLevel="0" collapsed="false">
      <c r="A68" s="47" t="s">
        <v>62</v>
      </c>
      <c r="B68" s="49" t="s">
        <v>119</v>
      </c>
      <c r="C68" s="49"/>
      <c r="D68" s="49"/>
      <c r="E68" s="51" t="n">
        <v>3.53</v>
      </c>
    </row>
    <row r="69" customFormat="false" ht="15" hidden="false" customHeight="true" outlineLevel="0" collapsed="false">
      <c r="A69" s="47" t="s">
        <v>86</v>
      </c>
      <c r="B69" s="49" t="s">
        <v>91</v>
      </c>
      <c r="C69" s="49"/>
      <c r="D69" s="49"/>
      <c r="E69" s="56"/>
    </row>
    <row r="70" customFormat="false" ht="15" hidden="false" customHeight="true" outlineLevel="0" collapsed="false">
      <c r="A70" s="61" t="s">
        <v>120</v>
      </c>
      <c r="B70" s="61"/>
      <c r="C70" s="61"/>
      <c r="D70" s="61"/>
      <c r="E70" s="62" t="n">
        <f aca="false">SUM(E65:E69)</f>
        <v>495.152</v>
      </c>
    </row>
    <row r="71" customFormat="false" ht="13.8" hidden="false" customHeight="false" outlineLevel="0" collapsed="false">
      <c r="A71" s="21"/>
      <c r="B71" s="44"/>
      <c r="C71" s="72"/>
      <c r="D71" s="44"/>
      <c r="E71" s="45"/>
    </row>
    <row r="72" customFormat="false" ht="15" hidden="false" customHeight="true" outlineLevel="0" collapsed="false">
      <c r="A72" s="43" t="s">
        <v>121</v>
      </c>
      <c r="B72" s="43"/>
      <c r="C72" s="43"/>
      <c r="D72" s="43"/>
      <c r="E72" s="43"/>
    </row>
    <row r="73" customFormat="false" ht="13.8" hidden="false" customHeight="false" outlineLevel="0" collapsed="false">
      <c r="A73" s="21"/>
      <c r="B73" s="44"/>
      <c r="C73" s="72"/>
      <c r="D73" s="44"/>
      <c r="E73" s="45"/>
    </row>
    <row r="74" customFormat="false" ht="15" hidden="false" customHeight="true" outlineLevel="0" collapsed="false">
      <c r="A74" s="52" t="s">
        <v>122</v>
      </c>
      <c r="B74" s="52"/>
      <c r="C74" s="52"/>
      <c r="D74" s="52"/>
      <c r="E74" s="52"/>
    </row>
    <row r="75" customFormat="false" ht="15" hidden="false" customHeight="true" outlineLevel="0" collapsed="false">
      <c r="A75" s="52" t="n">
        <v>2</v>
      </c>
      <c r="B75" s="52" t="s">
        <v>80</v>
      </c>
      <c r="C75" s="52"/>
      <c r="D75" s="52"/>
      <c r="E75" s="59" t="s">
        <v>81</v>
      </c>
    </row>
    <row r="76" customFormat="false" ht="15" hidden="false" customHeight="true" outlineLevel="0" collapsed="false">
      <c r="A76" s="47" t="s">
        <v>96</v>
      </c>
      <c r="B76" s="49" t="s">
        <v>123</v>
      </c>
      <c r="C76" s="49"/>
      <c r="D76" s="49"/>
      <c r="E76" s="56" t="n">
        <f aca="false">E47</f>
        <v>266.1564267</v>
      </c>
    </row>
    <row r="77" customFormat="false" ht="15" hidden="false" customHeight="true" outlineLevel="0" collapsed="false">
      <c r="A77" s="47" t="s">
        <v>103</v>
      </c>
      <c r="B77" s="49" t="s">
        <v>124</v>
      </c>
      <c r="C77" s="49"/>
      <c r="D77" s="49"/>
      <c r="E77" s="56" t="n">
        <f aca="false">E60</f>
        <v>563.4829405</v>
      </c>
    </row>
    <row r="78" customFormat="false" ht="15" hidden="false" customHeight="true" outlineLevel="0" collapsed="false">
      <c r="A78" s="47" t="s">
        <v>115</v>
      </c>
      <c r="B78" s="49" t="s">
        <v>125</v>
      </c>
      <c r="C78" s="49"/>
      <c r="D78" s="49"/>
      <c r="E78" s="56" t="n">
        <f aca="false">E70</f>
        <v>495.152</v>
      </c>
    </row>
    <row r="79" customFormat="false" ht="15" hidden="false" customHeight="true" outlineLevel="0" collapsed="false">
      <c r="A79" s="61" t="s">
        <v>126</v>
      </c>
      <c r="B79" s="61"/>
      <c r="C79" s="61"/>
      <c r="D79" s="61"/>
      <c r="E79" s="62" t="n">
        <f aca="false">SUM(E76:E78)</f>
        <v>1324.791367</v>
      </c>
    </row>
    <row r="80" customFormat="false" ht="13.8" hidden="false" customHeight="false" outlineLevel="0" collapsed="false">
      <c r="A80" s="21"/>
      <c r="B80" s="44"/>
      <c r="C80" s="72"/>
      <c r="D80" s="44"/>
      <c r="E80" s="45"/>
    </row>
    <row r="81" customFormat="false" ht="15" hidden="false" customHeight="true" outlineLevel="0" collapsed="false">
      <c r="A81" s="58" t="s">
        <v>127</v>
      </c>
      <c r="B81" s="58"/>
      <c r="C81" s="58"/>
      <c r="D81" s="58"/>
      <c r="E81" s="58"/>
    </row>
    <row r="82" customFormat="false" ht="13.8" hidden="false" customHeight="false" outlineLevel="0" collapsed="false">
      <c r="A82" s="73"/>
      <c r="B82" s="44"/>
      <c r="C82" s="72"/>
      <c r="D82" s="44"/>
      <c r="E82" s="45"/>
    </row>
    <row r="83" customFormat="false" ht="15" hidden="false" customHeight="true" outlineLevel="0" collapsed="false">
      <c r="A83" s="52" t="s">
        <v>128</v>
      </c>
      <c r="B83" s="52"/>
      <c r="C83" s="52"/>
      <c r="D83" s="52"/>
      <c r="E83" s="52"/>
    </row>
    <row r="84" customFormat="false" ht="15" hidden="false" customHeight="true" outlineLevel="0" collapsed="false">
      <c r="A84" s="52" t="n">
        <v>3</v>
      </c>
      <c r="B84" s="52" t="s">
        <v>80</v>
      </c>
      <c r="C84" s="52"/>
      <c r="D84" s="52" t="s">
        <v>129</v>
      </c>
      <c r="E84" s="59" t="s">
        <v>81</v>
      </c>
    </row>
    <row r="85" customFormat="false" ht="15" hidden="false" customHeight="true" outlineLevel="0" collapsed="false">
      <c r="A85" s="47" t="s">
        <v>55</v>
      </c>
      <c r="B85" s="49" t="s">
        <v>130</v>
      </c>
      <c r="C85" s="49"/>
      <c r="D85" s="74" t="n">
        <f aca="false">0.42%/3</f>
        <v>0.0014</v>
      </c>
      <c r="E85" s="56" t="n">
        <f aca="false">D85*(E38)</f>
        <v>1.823584</v>
      </c>
    </row>
    <row r="86" customFormat="false" ht="15" hidden="false" customHeight="true" outlineLevel="0" collapsed="false">
      <c r="A86" s="47" t="s">
        <v>57</v>
      </c>
      <c r="B86" s="49" t="s">
        <v>131</v>
      </c>
      <c r="C86" s="49"/>
      <c r="D86" s="75" t="n">
        <f aca="false">D85*0.08</f>
        <v>0.000112</v>
      </c>
      <c r="E86" s="56" t="n">
        <f aca="false">D86*(E38)</f>
        <v>0.14588672</v>
      </c>
    </row>
    <row r="87" customFormat="false" ht="28.5" hidden="false" customHeight="true" outlineLevel="0" collapsed="false">
      <c r="A87" s="47" t="s">
        <v>59</v>
      </c>
      <c r="B87" s="49" t="s">
        <v>132</v>
      </c>
      <c r="C87" s="49"/>
      <c r="D87" s="75" t="n">
        <v>0.0347</v>
      </c>
      <c r="E87" s="56" t="n">
        <f aca="false">D87*(E38)</f>
        <v>45.198832</v>
      </c>
    </row>
    <row r="88" customFormat="false" ht="15" hidden="false" customHeight="true" outlineLevel="0" collapsed="false">
      <c r="A88" s="47" t="s">
        <v>62</v>
      </c>
      <c r="B88" s="49" t="s">
        <v>133</v>
      </c>
      <c r="C88" s="49"/>
      <c r="D88" s="75" t="n">
        <f aca="false">7/30/12/3</f>
        <v>0.006481481481</v>
      </c>
      <c r="E88" s="56" t="n">
        <f aca="false">D88*(E38)</f>
        <v>8.442518519</v>
      </c>
    </row>
    <row r="89" customFormat="false" ht="28.5" hidden="false" customHeight="true" outlineLevel="0" collapsed="false">
      <c r="A89" s="47" t="s">
        <v>86</v>
      </c>
      <c r="B89" s="49" t="s">
        <v>134</v>
      </c>
      <c r="C89" s="49"/>
      <c r="D89" s="75" t="n">
        <f aca="false">D88*D60</f>
        <v>0.002328148148</v>
      </c>
      <c r="E89" s="56" t="n">
        <f aca="false">D89*(E38)</f>
        <v>3.032552652</v>
      </c>
    </row>
    <row r="90" customFormat="false" ht="15" hidden="false" customHeight="true" outlineLevel="0" collapsed="false">
      <c r="A90" s="47" t="s">
        <v>88</v>
      </c>
      <c r="B90" s="49" t="s">
        <v>135</v>
      </c>
      <c r="C90" s="49"/>
      <c r="D90" s="76" t="n">
        <f aca="false">0.062%/3</f>
        <v>0.0002066666667</v>
      </c>
      <c r="E90" s="56" t="n">
        <f aca="false">D90*E38</f>
        <v>0.2691957333</v>
      </c>
    </row>
    <row r="91" customFormat="false" ht="15" hidden="false" customHeight="true" outlineLevel="0" collapsed="false">
      <c r="A91" s="61" t="s">
        <v>136</v>
      </c>
      <c r="B91" s="61"/>
      <c r="C91" s="61"/>
      <c r="D91" s="61"/>
      <c r="E91" s="62" t="n">
        <f aca="false">SUM(E85:E90)</f>
        <v>58.91256962</v>
      </c>
    </row>
    <row r="92" customFormat="false" ht="15" hidden="false" customHeight="true" outlineLevel="0" collapsed="false">
      <c r="A92" s="63" t="s">
        <v>137</v>
      </c>
      <c r="B92" s="63"/>
      <c r="C92" s="63"/>
      <c r="D92" s="63"/>
      <c r="E92" s="63"/>
    </row>
    <row r="93" customFormat="false" ht="13.8" hidden="false" customHeight="false" outlineLevel="0" collapsed="false">
      <c r="A93" s="77"/>
      <c r="B93" s="44"/>
      <c r="C93" s="72"/>
      <c r="D93" s="44"/>
      <c r="E93" s="45"/>
    </row>
    <row r="94" customFormat="false" ht="15" hidden="false" customHeight="true" outlineLevel="0" collapsed="false">
      <c r="A94" s="58" t="s">
        <v>138</v>
      </c>
      <c r="B94" s="58"/>
      <c r="C94" s="58"/>
      <c r="D94" s="58"/>
      <c r="E94" s="58"/>
    </row>
    <row r="95" customFormat="false" ht="13.8" hidden="false" customHeight="false" outlineLevel="0" collapsed="false">
      <c r="A95" s="12"/>
      <c r="B95" s="44"/>
      <c r="C95" s="72"/>
      <c r="D95" s="44"/>
      <c r="E95" s="45"/>
    </row>
    <row r="96" customFormat="false" ht="15" hidden="false" customHeight="true" outlineLevel="0" collapsed="false">
      <c r="A96" s="52" t="s">
        <v>139</v>
      </c>
      <c r="B96" s="52"/>
      <c r="C96" s="52"/>
      <c r="D96" s="52"/>
      <c r="E96" s="52"/>
    </row>
    <row r="97" customFormat="false" ht="28.5" hidden="false" customHeight="true" outlineLevel="0" collapsed="false">
      <c r="A97" s="52" t="s">
        <v>140</v>
      </c>
      <c r="B97" s="68" t="s">
        <v>80</v>
      </c>
      <c r="C97" s="68"/>
      <c r="D97" s="52" t="s">
        <v>129</v>
      </c>
      <c r="E97" s="59" t="s">
        <v>141</v>
      </c>
    </row>
    <row r="98" customFormat="false" ht="28.5" hidden="false" customHeight="true" outlineLevel="0" collapsed="false">
      <c r="A98" s="47" t="s">
        <v>55</v>
      </c>
      <c r="B98" s="49" t="s">
        <v>142</v>
      </c>
      <c r="C98" s="49"/>
      <c r="D98" s="78" t="n">
        <v>0.008109589041</v>
      </c>
      <c r="E98" s="56" t="n">
        <f aca="false">D98*$E$38</f>
        <v>10.563226301245</v>
      </c>
    </row>
    <row r="99" customFormat="false" ht="28.5" hidden="false" customHeight="true" outlineLevel="0" collapsed="false">
      <c r="A99" s="47" t="s">
        <v>57</v>
      </c>
      <c r="B99" s="49" t="s">
        <v>143</v>
      </c>
      <c r="C99" s="49"/>
      <c r="D99" s="78" t="n">
        <v>0.0006164383562</v>
      </c>
      <c r="E99" s="56" t="n">
        <f aca="false">D99*$E$38</f>
        <v>0.802947945251872</v>
      </c>
    </row>
    <row r="100" customFormat="false" ht="28.5" hidden="false" customHeight="true" outlineLevel="0" collapsed="false">
      <c r="A100" s="47" t="s">
        <v>59</v>
      </c>
      <c r="B100" s="49" t="s">
        <v>144</v>
      </c>
      <c r="C100" s="49"/>
      <c r="D100" s="78" t="n">
        <v>0.0003205479452</v>
      </c>
      <c r="E100" s="56" t="n">
        <f aca="false">D100*$E$38</f>
        <v>0.417532931499712</v>
      </c>
    </row>
    <row r="101" customFormat="false" ht="15" hidden="false" customHeight="true" outlineLevel="0" collapsed="false">
      <c r="A101" s="47" t="s">
        <v>62</v>
      </c>
      <c r="B101" s="79" t="s">
        <v>145</v>
      </c>
      <c r="C101" s="79"/>
      <c r="D101" s="78" t="n">
        <v>0.0009715068493</v>
      </c>
      <c r="E101" s="56" t="n">
        <f aca="false">D101*$E$38</f>
        <v>1.26544596162421</v>
      </c>
    </row>
    <row r="102" customFormat="false" ht="15" hidden="false" customHeight="true" outlineLevel="0" collapsed="false">
      <c r="A102" s="47" t="s">
        <v>86</v>
      </c>
      <c r="B102" s="79" t="s">
        <v>146</v>
      </c>
      <c r="C102" s="79"/>
      <c r="D102" s="78" t="n">
        <v>0.01632876712</v>
      </c>
      <c r="E102" s="56" t="n">
        <f aca="false">D102*$E$38</f>
        <v>21.2691988998272</v>
      </c>
    </row>
    <row r="103" customFormat="false" ht="15" hidden="false" customHeight="true" outlineLevel="0" collapsed="false">
      <c r="A103" s="61" t="s">
        <v>147</v>
      </c>
      <c r="B103" s="61"/>
      <c r="C103" s="61"/>
      <c r="D103" s="61"/>
      <c r="E103" s="62" t="n">
        <f aca="false">SUM(E98:E102)</f>
        <v>34.31835204</v>
      </c>
    </row>
    <row r="104" customFormat="false" ht="13.8" hidden="false" customHeight="false" outlineLevel="0" collapsed="false">
      <c r="A104" s="12"/>
      <c r="B104" s="44"/>
      <c r="C104" s="72"/>
      <c r="D104" s="44"/>
      <c r="E104" s="45"/>
    </row>
    <row r="105" customFormat="false" ht="15" hidden="false" customHeight="true" outlineLevel="0" collapsed="false">
      <c r="A105" s="52" t="s">
        <v>148</v>
      </c>
      <c r="B105" s="52"/>
      <c r="C105" s="52"/>
      <c r="D105" s="52"/>
      <c r="E105" s="52"/>
    </row>
    <row r="106" customFormat="false" ht="28.5" hidden="false" customHeight="true" outlineLevel="0" collapsed="false">
      <c r="A106" s="80" t="n">
        <v>44231</v>
      </c>
      <c r="B106" s="68" t="s">
        <v>80</v>
      </c>
      <c r="C106" s="68"/>
      <c r="D106" s="68"/>
      <c r="E106" s="59" t="s">
        <v>141</v>
      </c>
    </row>
    <row r="107" customFormat="false" ht="15" hidden="false" customHeight="true" outlineLevel="0" collapsed="false">
      <c r="A107" s="47" t="s">
        <v>55</v>
      </c>
      <c r="B107" s="49" t="s">
        <v>149</v>
      </c>
      <c r="C107" s="49"/>
      <c r="D107" s="49"/>
      <c r="E107" s="56"/>
    </row>
    <row r="108" customFormat="false" ht="15" hidden="false" customHeight="true" outlineLevel="0" collapsed="false">
      <c r="A108" s="61" t="s">
        <v>147</v>
      </c>
      <c r="B108" s="61"/>
      <c r="C108" s="61"/>
      <c r="D108" s="61"/>
      <c r="E108" s="62" t="n">
        <f aca="false">E107</f>
        <v>0</v>
      </c>
    </row>
    <row r="109" customFormat="false" ht="13.8" hidden="false" customHeight="false" outlineLevel="0" collapsed="false">
      <c r="A109" s="73"/>
      <c r="B109" s="73"/>
      <c r="C109" s="73"/>
      <c r="D109" s="73"/>
      <c r="E109" s="73"/>
    </row>
    <row r="110" customFormat="false" ht="15" hidden="false" customHeight="true" outlineLevel="0" collapsed="false">
      <c r="A110" s="58" t="s">
        <v>150</v>
      </c>
      <c r="B110" s="58"/>
      <c r="C110" s="58"/>
      <c r="D110" s="58"/>
      <c r="E110" s="58"/>
    </row>
    <row r="111" customFormat="false" ht="13.8" hidden="false" customHeight="false" outlineLevel="0" collapsed="false">
      <c r="A111" s="81"/>
      <c r="B111" s="81"/>
      <c r="C111" s="81"/>
      <c r="D111" s="81"/>
      <c r="E111" s="81"/>
    </row>
    <row r="112" customFormat="false" ht="15" hidden="false" customHeight="true" outlineLevel="0" collapsed="false">
      <c r="A112" s="52" t="s">
        <v>151</v>
      </c>
      <c r="B112" s="68" t="s">
        <v>80</v>
      </c>
      <c r="C112" s="68"/>
      <c r="D112" s="68"/>
      <c r="E112" s="59" t="s">
        <v>81</v>
      </c>
    </row>
    <row r="113" customFormat="false" ht="15" hidden="false" customHeight="true" outlineLevel="0" collapsed="false">
      <c r="A113" s="47" t="s">
        <v>55</v>
      </c>
      <c r="B113" s="49" t="s">
        <v>152</v>
      </c>
      <c r="C113" s="49"/>
      <c r="D113" s="49"/>
      <c r="E113" s="56" t="n">
        <v>36.13</v>
      </c>
    </row>
    <row r="114" customFormat="false" ht="15" hidden="false" customHeight="true" outlineLevel="0" collapsed="false">
      <c r="A114" s="47" t="s">
        <v>57</v>
      </c>
      <c r="B114" s="49" t="s">
        <v>153</v>
      </c>
      <c r="C114" s="49"/>
      <c r="D114" s="49"/>
      <c r="E114" s="56"/>
    </row>
    <row r="115" customFormat="false" ht="15" hidden="false" customHeight="true" outlineLevel="0" collapsed="false">
      <c r="A115" s="47" t="s">
        <v>59</v>
      </c>
      <c r="B115" s="49" t="s">
        <v>154</v>
      </c>
      <c r="C115" s="49"/>
      <c r="D115" s="49"/>
      <c r="E115" s="56"/>
    </row>
    <row r="116" customFormat="false" ht="15" hidden="false" customHeight="true" outlineLevel="0" collapsed="false">
      <c r="A116" s="47" t="s">
        <v>62</v>
      </c>
      <c r="B116" s="49" t="s">
        <v>155</v>
      </c>
      <c r="C116" s="49"/>
      <c r="D116" s="49"/>
      <c r="E116" s="56"/>
    </row>
    <row r="117" customFormat="false" ht="15" hidden="false" customHeight="true" outlineLevel="0" collapsed="false">
      <c r="A117" s="47" t="s">
        <v>86</v>
      </c>
      <c r="B117" s="49" t="s">
        <v>91</v>
      </c>
      <c r="C117" s="49"/>
      <c r="D117" s="49"/>
      <c r="E117" s="56"/>
    </row>
    <row r="118" customFormat="false" ht="15" hidden="false" customHeight="true" outlineLevel="0" collapsed="false">
      <c r="A118" s="66" t="s">
        <v>156</v>
      </c>
      <c r="B118" s="66"/>
      <c r="C118" s="66"/>
      <c r="D118" s="66"/>
      <c r="E118" s="62" t="n">
        <f aca="false">SUM(E113:E117)</f>
        <v>36.13</v>
      </c>
    </row>
    <row r="119" customFormat="false" ht="13.8" hidden="false" customHeight="false" outlineLevel="0" collapsed="false">
      <c r="A119" s="82"/>
      <c r="B119" s="82"/>
      <c r="C119" s="82"/>
      <c r="D119" s="82"/>
      <c r="E119" s="82"/>
    </row>
    <row r="120" customFormat="false" ht="13.8" hidden="false" customHeight="false" outlineLevel="0" collapsed="false">
      <c r="A120" s="21"/>
      <c r="B120" s="21"/>
      <c r="C120" s="44"/>
      <c r="D120" s="44"/>
      <c r="E120" s="45"/>
    </row>
    <row r="121" customFormat="false" ht="13.8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3.8" hidden="false" customHeight="false" outlineLevel="0" collapsed="false">
      <c r="A122" s="21"/>
      <c r="B122" s="21"/>
      <c r="C122" s="44"/>
      <c r="D122" s="44"/>
      <c r="E122" s="45"/>
    </row>
    <row r="123" customFormat="false" ht="15" hidden="false" customHeight="true" outlineLevel="0" collapsed="false">
      <c r="A123" s="52" t="n">
        <v>5</v>
      </c>
      <c r="B123" s="52" t="s">
        <v>158</v>
      </c>
      <c r="C123" s="52"/>
      <c r="D123" s="52"/>
      <c r="E123" s="59" t="s">
        <v>81</v>
      </c>
    </row>
    <row r="124" customFormat="false" ht="15" hidden="false" customHeight="true" outlineLevel="0" collapsed="false">
      <c r="A124" s="47" t="s">
        <v>55</v>
      </c>
      <c r="B124" s="49" t="s">
        <v>159</v>
      </c>
      <c r="C124" s="49"/>
      <c r="D124" s="49"/>
      <c r="E124" s="56" t="n">
        <f aca="false">E38</f>
        <v>1302.56</v>
      </c>
    </row>
    <row r="125" customFormat="false" ht="15" hidden="false" customHeight="true" outlineLevel="0" collapsed="false">
      <c r="A125" s="47" t="s">
        <v>57</v>
      </c>
      <c r="B125" s="49" t="s">
        <v>160</v>
      </c>
      <c r="C125" s="49"/>
      <c r="D125" s="49"/>
      <c r="E125" s="56" t="n">
        <f aca="false">E79</f>
        <v>1324.791367</v>
      </c>
    </row>
    <row r="126" customFormat="false" ht="15" hidden="false" customHeight="true" outlineLevel="0" collapsed="false">
      <c r="A126" s="47" t="s">
        <v>59</v>
      </c>
      <c r="B126" s="49" t="s">
        <v>161</v>
      </c>
      <c r="C126" s="49"/>
      <c r="D126" s="49"/>
      <c r="E126" s="56" t="n">
        <f aca="false">E91</f>
        <v>58.91256962</v>
      </c>
    </row>
    <row r="127" customFormat="false" ht="15" hidden="false" customHeight="true" outlineLevel="0" collapsed="false">
      <c r="A127" s="47" t="s">
        <v>62</v>
      </c>
      <c r="B127" s="49" t="s">
        <v>162</v>
      </c>
      <c r="C127" s="49"/>
      <c r="D127" s="49"/>
      <c r="E127" s="56" t="n">
        <f aca="false">E103+E108</f>
        <v>34.31835204</v>
      </c>
    </row>
    <row r="128" customFormat="false" ht="15" hidden="false" customHeight="true" outlineLevel="0" collapsed="false">
      <c r="A128" s="47" t="s">
        <v>86</v>
      </c>
      <c r="B128" s="49" t="s">
        <v>163</v>
      </c>
      <c r="C128" s="49"/>
      <c r="D128" s="49"/>
      <c r="E128" s="56" t="n">
        <f aca="false">E118</f>
        <v>36.13</v>
      </c>
    </row>
    <row r="129" customFormat="false" ht="15" hidden="false" customHeight="true" outlineLevel="0" collapsed="false">
      <c r="A129" s="61" t="s">
        <v>158</v>
      </c>
      <c r="B129" s="61"/>
      <c r="C129" s="61"/>
      <c r="D129" s="61"/>
      <c r="E129" s="62" t="n">
        <f aca="false">SUM(E124:E128)</f>
        <v>2756.712289</v>
      </c>
    </row>
    <row r="130" customFormat="false" ht="13.8" hidden="false" customHeight="false" outlineLevel="0" collapsed="false">
      <c r="A130" s="21"/>
      <c r="B130" s="21"/>
      <c r="C130" s="44"/>
      <c r="D130" s="44"/>
      <c r="E130" s="45"/>
    </row>
    <row r="131" customFormat="false" ht="15" hidden="false" customHeight="true" outlineLevel="0" collapsed="false">
      <c r="A131" s="58" t="s">
        <v>164</v>
      </c>
      <c r="B131" s="58"/>
      <c r="C131" s="58"/>
      <c r="D131" s="58"/>
      <c r="E131" s="58"/>
    </row>
    <row r="132" customFormat="false" ht="13.8" hidden="false" customHeight="false" outlineLevel="0" collapsed="false">
      <c r="A132" s="21"/>
      <c r="B132" s="21"/>
      <c r="C132" s="44"/>
      <c r="D132" s="44"/>
      <c r="E132" s="45"/>
    </row>
    <row r="133" customFormat="false" ht="15" hidden="false" customHeight="true" outlineLevel="0" collapsed="false">
      <c r="A133" s="52" t="s">
        <v>165</v>
      </c>
      <c r="B133" s="52"/>
      <c r="C133" s="52"/>
      <c r="D133" s="52"/>
      <c r="E133" s="52"/>
    </row>
    <row r="134" customFormat="false" ht="15" hidden="false" customHeight="true" outlineLevel="0" collapsed="false">
      <c r="A134" s="47" t="s">
        <v>55</v>
      </c>
      <c r="B134" s="49" t="s">
        <v>166</v>
      </c>
      <c r="C134" s="49"/>
      <c r="D134" s="83" t="n">
        <v>0.0235</v>
      </c>
      <c r="E134" s="56" t="n">
        <f aca="false">E129*D134</f>
        <v>64.78273879</v>
      </c>
    </row>
    <row r="135" customFormat="false" ht="15" hidden="false" customHeight="true" outlineLevel="0" collapsed="false">
      <c r="A135" s="47" t="s">
        <v>57</v>
      </c>
      <c r="B135" s="49" t="s">
        <v>167</v>
      </c>
      <c r="C135" s="49"/>
      <c r="D135" s="83" t="n">
        <v>0.0201</v>
      </c>
      <c r="E135" s="56" t="n">
        <f aca="false">(E129+E134)*D135</f>
        <v>56.71205005</v>
      </c>
    </row>
    <row r="136" customFormat="false" ht="15" hidden="false" customHeight="false" outlineLevel="0" collapsed="false">
      <c r="A136" s="84" t="s">
        <v>59</v>
      </c>
      <c r="B136" s="85" t="s">
        <v>168</v>
      </c>
      <c r="C136" s="85"/>
      <c r="D136" s="86" t="n">
        <f aca="false">SUM(D138:D140)</f>
        <v>0.1425</v>
      </c>
      <c r="E136" s="56" t="n">
        <f aca="false">E138+E139+E140</f>
        <v>478.3026339</v>
      </c>
    </row>
    <row r="137" customFormat="false" ht="15" hidden="false" customHeight="false" outlineLevel="0" collapsed="false">
      <c r="A137" s="84" t="s">
        <v>169</v>
      </c>
      <c r="B137" s="87" t="s">
        <v>170</v>
      </c>
      <c r="C137" s="88"/>
      <c r="D137" s="89" t="n">
        <f aca="false">1-D136</f>
        <v>0.8575</v>
      </c>
      <c r="E137" s="90" t="n">
        <f aca="false">(E129+E134+E135)/D137</f>
        <v>3356.509712</v>
      </c>
    </row>
    <row r="138" customFormat="false" ht="15" hidden="false" customHeight="false" outlineLevel="0" collapsed="false">
      <c r="A138" s="91" t="s">
        <v>171</v>
      </c>
      <c r="B138" s="85" t="s">
        <v>24</v>
      </c>
      <c r="C138" s="85"/>
      <c r="D138" s="65" t="n">
        <f aca="false">'Orçamento global'!G11</f>
        <v>0.0165</v>
      </c>
      <c r="E138" s="90" t="n">
        <f aca="false">D138*$E$137</f>
        <v>55.382410248</v>
      </c>
    </row>
    <row r="139" customFormat="false" ht="15" hidden="false" customHeight="false" outlineLevel="0" collapsed="false">
      <c r="A139" s="91" t="s">
        <v>172</v>
      </c>
      <c r="B139" s="85" t="s">
        <v>25</v>
      </c>
      <c r="C139" s="85"/>
      <c r="D139" s="65" t="n">
        <f aca="false">'Orçamento global'!I11</f>
        <v>0.076</v>
      </c>
      <c r="E139" s="90" t="n">
        <f aca="false">D139*$E$137</f>
        <v>255.094738112</v>
      </c>
    </row>
    <row r="140" customFormat="false" ht="15" hidden="false" customHeight="false" outlineLevel="0" collapsed="false">
      <c r="A140" s="84" t="s">
        <v>173</v>
      </c>
      <c r="B140" s="85" t="s">
        <v>174</v>
      </c>
      <c r="C140" s="85"/>
      <c r="D140" s="83" t="n">
        <v>0.05</v>
      </c>
      <c r="E140" s="90" t="n">
        <f aca="false">D140*$E$137</f>
        <v>167.8254856</v>
      </c>
    </row>
    <row r="141" customFormat="false" ht="15" hidden="false" customHeight="true" outlineLevel="0" collapsed="false">
      <c r="A141" s="66" t="s">
        <v>175</v>
      </c>
      <c r="B141" s="66"/>
      <c r="C141" s="66"/>
      <c r="D141" s="66"/>
      <c r="E141" s="62" t="n">
        <f aca="false">SUM(E134:E136)</f>
        <v>599.7974227</v>
      </c>
    </row>
    <row r="142" customFormat="false" ht="13.8" hidden="false" customHeight="false" outlineLevel="0" collapsed="false">
      <c r="A142" s="21"/>
      <c r="B142" s="21"/>
      <c r="C142" s="44"/>
      <c r="D142" s="44"/>
      <c r="E142" s="45"/>
    </row>
    <row r="143" customFormat="false" ht="15" hidden="false" customHeight="true" outlineLevel="0" collapsed="false">
      <c r="A143" s="46" t="s">
        <v>176</v>
      </c>
      <c r="B143" s="46"/>
      <c r="C143" s="46"/>
      <c r="D143" s="46"/>
      <c r="E143" s="46"/>
    </row>
    <row r="144" customFormat="false" ht="13.8" hidden="false" customHeight="false" outlineLevel="0" collapsed="false">
      <c r="A144" s="21"/>
      <c r="B144" s="21"/>
      <c r="C144" s="44"/>
      <c r="D144" s="44"/>
      <c r="E144" s="45"/>
    </row>
    <row r="145" customFormat="false" ht="15" hidden="false" customHeight="true" outlineLevel="0" collapsed="false">
      <c r="A145" s="52" t="s">
        <v>177</v>
      </c>
      <c r="B145" s="52"/>
      <c r="C145" s="52"/>
      <c r="D145" s="52"/>
      <c r="E145" s="52"/>
    </row>
    <row r="146" customFormat="false" ht="15" hidden="false" customHeight="true" outlineLevel="0" collapsed="false">
      <c r="A146" s="69"/>
      <c r="B146" s="70" t="s">
        <v>178</v>
      </c>
      <c r="C146" s="70"/>
      <c r="D146" s="70"/>
      <c r="E146" s="60" t="s">
        <v>81</v>
      </c>
    </row>
    <row r="147" customFormat="false" ht="15" hidden="false" customHeight="true" outlineLevel="0" collapsed="false">
      <c r="A147" s="47" t="s">
        <v>179</v>
      </c>
      <c r="B147" s="49" t="s">
        <v>180</v>
      </c>
      <c r="C147" s="49"/>
      <c r="D147" s="49"/>
      <c r="E147" s="56" t="n">
        <f aca="false">E124</f>
        <v>1302.56</v>
      </c>
    </row>
    <row r="148" customFormat="false" ht="15" hidden="false" customHeight="true" outlineLevel="0" collapsed="false">
      <c r="A148" s="47" t="s">
        <v>181</v>
      </c>
      <c r="B148" s="49" t="s">
        <v>182</v>
      </c>
      <c r="C148" s="49"/>
      <c r="D148" s="49"/>
      <c r="E148" s="56" t="n">
        <f aca="false">E125</f>
        <v>1324.791367</v>
      </c>
    </row>
    <row r="149" customFormat="false" ht="15" hidden="false" customHeight="true" outlineLevel="0" collapsed="false">
      <c r="A149" s="47" t="s">
        <v>183</v>
      </c>
      <c r="B149" s="49" t="s">
        <v>184</v>
      </c>
      <c r="C149" s="49"/>
      <c r="D149" s="49"/>
      <c r="E149" s="56" t="n">
        <f aca="false">E126</f>
        <v>58.91256962</v>
      </c>
    </row>
    <row r="150" customFormat="false" ht="15" hidden="false" customHeight="true" outlineLevel="0" collapsed="false">
      <c r="A150" s="47" t="s">
        <v>185</v>
      </c>
      <c r="B150" s="49" t="s">
        <v>186</v>
      </c>
      <c r="C150" s="49"/>
      <c r="D150" s="49"/>
      <c r="E150" s="56" t="n">
        <f aca="false">E127</f>
        <v>34.31835204</v>
      </c>
    </row>
    <row r="151" customFormat="false" ht="15" hidden="false" customHeight="true" outlineLevel="0" collapsed="false">
      <c r="A151" s="47" t="s">
        <v>187</v>
      </c>
      <c r="B151" s="49" t="s">
        <v>188</v>
      </c>
      <c r="C151" s="49"/>
      <c r="D151" s="49"/>
      <c r="E151" s="56" t="n">
        <f aca="false">E128</f>
        <v>36.13</v>
      </c>
    </row>
    <row r="152" customFormat="false" ht="15" hidden="false" customHeight="true" outlineLevel="0" collapsed="false">
      <c r="A152" s="47" t="s">
        <v>189</v>
      </c>
      <c r="B152" s="49" t="s">
        <v>190</v>
      </c>
      <c r="C152" s="49"/>
      <c r="D152" s="49"/>
      <c r="E152" s="56" t="n">
        <f aca="false">E141</f>
        <v>599.7974227</v>
      </c>
    </row>
    <row r="153" customFormat="false" ht="15" hidden="false" customHeight="true" outlineLevel="0" collapsed="false">
      <c r="A153" s="66" t="s">
        <v>191</v>
      </c>
      <c r="B153" s="66"/>
      <c r="C153" s="66"/>
      <c r="D153" s="66"/>
      <c r="E153" s="62" t="n">
        <f aca="false">ROUND(SUM(E147:E152),2)</f>
        <v>3356.51</v>
      </c>
    </row>
  </sheetData>
  <mergeCells count="126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4CCCC"/>
    <pageSetUpPr fitToPage="false"/>
  </sheetPr>
  <dimension ref="A1:E15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3" t="s">
        <v>50</v>
      </c>
      <c r="B1" s="43"/>
      <c r="C1" s="43"/>
      <c r="D1" s="43"/>
      <c r="E1" s="43"/>
    </row>
    <row r="2" customFormat="false" ht="13.8" hidden="false" customHeight="false" outlineLevel="0" collapsed="false">
      <c r="A2" s="21"/>
      <c r="B2" s="21"/>
      <c r="C2" s="44"/>
      <c r="D2" s="44"/>
      <c r="E2" s="45"/>
    </row>
    <row r="3" customFormat="false" ht="15" hidden="false" customHeight="true" outlineLevel="0" collapsed="false">
      <c r="A3" s="46" t="s">
        <v>51</v>
      </c>
      <c r="B3" s="46"/>
      <c r="C3" s="46"/>
      <c r="D3" s="46"/>
      <c r="E3" s="46"/>
    </row>
    <row r="4" customFormat="false" ht="13.8" hidden="false" customHeight="false" outlineLevel="0" collapsed="false">
      <c r="A4" s="21"/>
      <c r="B4" s="21"/>
      <c r="C4" s="44"/>
      <c r="D4" s="44"/>
      <c r="E4" s="45"/>
    </row>
    <row r="5" customFormat="false" ht="15" hidden="false" customHeight="false" outlineLevel="0" collapsed="false">
      <c r="A5" s="47" t="s">
        <v>52</v>
      </c>
      <c r="B5" s="48" t="str">
        <f aca="false">'Orçamento global'!E2</f>
        <v>23232.000461/2022-78</v>
      </c>
      <c r="C5" s="48"/>
      <c r="D5" s="48"/>
      <c r="E5" s="48"/>
    </row>
    <row r="6" customFormat="false" ht="15" hidden="false" customHeight="false" outlineLevel="0" collapsed="false">
      <c r="A6" s="47" t="s">
        <v>53</v>
      </c>
      <c r="B6" s="48" t="str">
        <f aca="false">'Orçamento global'!C2</f>
        <v>25/2022</v>
      </c>
      <c r="C6" s="48"/>
      <c r="D6" s="48"/>
      <c r="E6" s="48"/>
    </row>
    <row r="7" customFormat="false" ht="13.8" hidden="false" customHeight="false" outlineLevel="0" collapsed="false">
      <c r="A7" s="21"/>
      <c r="B7" s="21"/>
      <c r="C7" s="44"/>
      <c r="D7" s="44"/>
      <c r="E7" s="45"/>
    </row>
    <row r="8" customFormat="false" ht="15" hidden="false" customHeight="true" outlineLevel="0" collapsed="false">
      <c r="A8" s="46" t="s">
        <v>54</v>
      </c>
      <c r="B8" s="46"/>
      <c r="C8" s="46"/>
      <c r="D8" s="46"/>
      <c r="E8" s="46"/>
    </row>
    <row r="9" customFormat="false" ht="13.8" hidden="false" customHeight="false" outlineLevel="0" collapsed="false">
      <c r="A9" s="21"/>
      <c r="B9" s="21"/>
      <c r="C9" s="44"/>
      <c r="D9" s="44"/>
      <c r="E9" s="45"/>
    </row>
    <row r="10" customFormat="false" ht="15" hidden="false" customHeight="true" outlineLevel="0" collapsed="false">
      <c r="A10" s="47" t="s">
        <v>55</v>
      </c>
      <c r="B10" s="49" t="s">
        <v>56</v>
      </c>
      <c r="C10" s="49"/>
      <c r="D10" s="49"/>
      <c r="E10" s="50" t="str">
        <f aca="false">'Orçamento global'!I2</f>
        <v>XX/XX/2022</v>
      </c>
    </row>
    <row r="11" customFormat="false" ht="15" hidden="false" customHeight="true" outlineLevel="0" collapsed="false">
      <c r="A11" s="47" t="s">
        <v>57</v>
      </c>
      <c r="B11" s="49" t="s">
        <v>58</v>
      </c>
      <c r="C11" s="49"/>
      <c r="D11" s="49"/>
      <c r="E11" s="51" t="s">
        <v>45</v>
      </c>
    </row>
    <row r="12" customFormat="false" ht="15" hidden="false" customHeight="true" outlineLevel="0" collapsed="false">
      <c r="A12" s="47" t="s">
        <v>59</v>
      </c>
      <c r="B12" s="49" t="s">
        <v>60</v>
      </c>
      <c r="C12" s="49"/>
      <c r="D12" s="49"/>
      <c r="E12" s="51" t="s">
        <v>194</v>
      </c>
    </row>
    <row r="13" customFormat="false" ht="15" hidden="false" customHeight="true" outlineLevel="0" collapsed="false">
      <c r="A13" s="47" t="s">
        <v>62</v>
      </c>
      <c r="B13" s="49" t="s">
        <v>63</v>
      </c>
      <c r="C13" s="49"/>
      <c r="D13" s="49"/>
      <c r="E13" s="47" t="n">
        <v>36</v>
      </c>
    </row>
    <row r="14" customFormat="false" ht="13.8" hidden="false" customHeight="false" outlineLevel="0" collapsed="false">
      <c r="A14" s="21"/>
      <c r="B14" s="21"/>
      <c r="C14" s="44"/>
      <c r="D14" s="44"/>
      <c r="E14" s="45"/>
    </row>
    <row r="15" customFormat="false" ht="15" hidden="false" customHeight="true" outlineLevel="0" collapsed="false">
      <c r="A15" s="46" t="s">
        <v>64</v>
      </c>
      <c r="B15" s="46"/>
      <c r="C15" s="46"/>
      <c r="D15" s="46"/>
      <c r="E15" s="46"/>
    </row>
    <row r="16" customFormat="false" ht="13.8" hidden="false" customHeight="false" outlineLevel="0" collapsed="false">
      <c r="A16" s="21"/>
      <c r="B16" s="21"/>
      <c r="C16" s="44"/>
      <c r="D16" s="44"/>
      <c r="E16" s="45"/>
    </row>
    <row r="17" customFormat="false" ht="28.5" hidden="false" customHeight="true" outlineLevel="0" collapsed="false">
      <c r="A17" s="52" t="s">
        <v>65</v>
      </c>
      <c r="B17" s="52" t="s">
        <v>66</v>
      </c>
      <c r="C17" s="52" t="s">
        <v>67</v>
      </c>
      <c r="D17" s="53" t="s">
        <v>68</v>
      </c>
      <c r="E17" s="53"/>
    </row>
    <row r="18" customFormat="false" ht="28.5" hidden="false" customHeight="true" outlineLevel="0" collapsed="false">
      <c r="A18" s="47" t="s">
        <v>44</v>
      </c>
      <c r="B18" s="47" t="s">
        <v>42</v>
      </c>
      <c r="C18" s="54" t="n">
        <v>36</v>
      </c>
      <c r="D18" s="47" t="s">
        <v>69</v>
      </c>
      <c r="E18" s="47"/>
    </row>
    <row r="19" customFormat="false" ht="13.8" hidden="false" customHeight="false" outlineLevel="0" collapsed="false">
      <c r="A19" s="21"/>
      <c r="B19" s="21"/>
      <c r="C19" s="55"/>
      <c r="D19" s="55"/>
      <c r="E19" s="45"/>
    </row>
    <row r="20" customFormat="false" ht="15" hidden="false" customHeight="true" outlineLevel="0" collapsed="false">
      <c r="A20" s="52" t="s">
        <v>70</v>
      </c>
      <c r="B20" s="52"/>
      <c r="C20" s="52"/>
      <c r="D20" s="52"/>
      <c r="E20" s="52"/>
    </row>
    <row r="21" customFormat="false" ht="15" hidden="false" customHeight="true" outlineLevel="0" collapsed="false">
      <c r="A21" s="47" t="s">
        <v>55</v>
      </c>
      <c r="B21" s="49" t="s">
        <v>71</v>
      </c>
      <c r="C21" s="49"/>
      <c r="D21" s="49"/>
      <c r="E21" s="56" t="s">
        <v>195</v>
      </c>
    </row>
    <row r="22" customFormat="false" ht="15" hidden="false" customHeight="true" outlineLevel="0" collapsed="false">
      <c r="A22" s="47" t="s">
        <v>57</v>
      </c>
      <c r="B22" s="49" t="s">
        <v>73</v>
      </c>
      <c r="C22" s="49"/>
      <c r="D22" s="49"/>
      <c r="E22" s="51" t="s">
        <v>74</v>
      </c>
    </row>
    <row r="23" customFormat="false" ht="15" hidden="false" customHeight="true" outlineLevel="0" collapsed="false">
      <c r="A23" s="47" t="s">
        <v>59</v>
      </c>
      <c r="B23" s="49" t="s">
        <v>75</v>
      </c>
      <c r="C23" s="49"/>
      <c r="D23" s="49"/>
      <c r="E23" s="57" t="n">
        <v>1610.25</v>
      </c>
    </row>
    <row r="24" customFormat="false" ht="13.8" hidden="false" customHeight="false" outlineLevel="0" collapsed="false">
      <c r="A24" s="21"/>
      <c r="B24" s="21"/>
      <c r="C24" s="44"/>
      <c r="D24" s="44"/>
      <c r="E24" s="45"/>
    </row>
    <row r="25" customFormat="false" ht="15" hidden="false" customHeight="true" outlineLevel="0" collapsed="false">
      <c r="A25" s="46" t="s">
        <v>76</v>
      </c>
      <c r="B25" s="46"/>
      <c r="C25" s="46"/>
      <c r="D25" s="46"/>
      <c r="E25" s="46"/>
    </row>
    <row r="26" customFormat="false" ht="13.8" hidden="false" customHeight="false" outlineLevel="0" collapsed="false">
      <c r="A26" s="21"/>
      <c r="B26" s="21"/>
      <c r="C26" s="44"/>
      <c r="D26" s="44"/>
      <c r="E26" s="92"/>
    </row>
    <row r="27" customFormat="false" ht="15" hidden="false" customHeight="true" outlineLevel="0" collapsed="false">
      <c r="A27" s="58" t="s">
        <v>77</v>
      </c>
      <c r="B27" s="58"/>
      <c r="C27" s="58"/>
      <c r="D27" s="58"/>
      <c r="E27" s="58"/>
    </row>
    <row r="28" customFormat="false" ht="13.8" hidden="false" customHeight="false" outlineLevel="0" collapsed="false">
      <c r="A28" s="21"/>
      <c r="B28" s="21"/>
      <c r="C28" s="44"/>
      <c r="D28" s="44"/>
      <c r="E28" s="45"/>
    </row>
    <row r="29" customFormat="false" ht="15" hidden="false" customHeight="true" outlineLevel="0" collapsed="false">
      <c r="A29" s="52" t="s">
        <v>78</v>
      </c>
      <c r="B29" s="52"/>
      <c r="C29" s="52"/>
      <c r="D29" s="52"/>
      <c r="E29" s="52"/>
    </row>
    <row r="30" customFormat="false" ht="15" hidden="false" customHeight="true" outlineLevel="0" collapsed="false">
      <c r="A30" s="52" t="s">
        <v>79</v>
      </c>
      <c r="B30" s="52" t="s">
        <v>80</v>
      </c>
      <c r="C30" s="52"/>
      <c r="D30" s="52"/>
      <c r="E30" s="59" t="s">
        <v>81</v>
      </c>
    </row>
    <row r="31" customFormat="false" ht="15" hidden="false" customHeight="true" outlineLevel="0" collapsed="false">
      <c r="A31" s="47" t="s">
        <v>55</v>
      </c>
      <c r="B31" s="49" t="s">
        <v>82</v>
      </c>
      <c r="C31" s="49"/>
      <c r="D31" s="49"/>
      <c r="E31" s="57" t="n">
        <f aca="false">E23</f>
        <v>1610.25</v>
      </c>
    </row>
    <row r="32" customFormat="false" ht="15" hidden="false" customHeight="true" outlineLevel="0" collapsed="false">
      <c r="A32" s="47" t="s">
        <v>57</v>
      </c>
      <c r="B32" s="49" t="s">
        <v>83</v>
      </c>
      <c r="C32" s="49"/>
      <c r="D32" s="49"/>
      <c r="E32" s="56"/>
    </row>
    <row r="33" customFormat="false" ht="15" hidden="false" customHeight="true" outlineLevel="0" collapsed="false">
      <c r="A33" s="47" t="s">
        <v>59</v>
      </c>
      <c r="B33" s="49" t="s">
        <v>84</v>
      </c>
      <c r="C33" s="49"/>
      <c r="D33" s="49"/>
      <c r="E33" s="56"/>
    </row>
    <row r="34" customFormat="false" ht="15" hidden="false" customHeight="true" outlineLevel="0" collapsed="false">
      <c r="A34" s="47" t="s">
        <v>62</v>
      </c>
      <c r="B34" s="49" t="s">
        <v>85</v>
      </c>
      <c r="C34" s="49"/>
      <c r="D34" s="49"/>
      <c r="E34" s="60"/>
    </row>
    <row r="35" customFormat="false" ht="15" hidden="false" customHeight="true" outlineLevel="0" collapsed="false">
      <c r="A35" s="47" t="s">
        <v>86</v>
      </c>
      <c r="B35" s="49" t="s">
        <v>87</v>
      </c>
      <c r="C35" s="49"/>
      <c r="D35" s="49"/>
      <c r="E35" s="60"/>
    </row>
    <row r="36" customFormat="false" ht="15" hidden="false" customHeight="true" outlineLevel="0" collapsed="false">
      <c r="A36" s="47" t="s">
        <v>88</v>
      </c>
      <c r="B36" s="49" t="s">
        <v>89</v>
      </c>
      <c r="C36" s="49"/>
      <c r="D36" s="49"/>
      <c r="E36" s="60"/>
    </row>
    <row r="37" customFormat="false" ht="15" hidden="false" customHeight="true" outlineLevel="0" collapsed="false">
      <c r="A37" s="47" t="s">
        <v>90</v>
      </c>
      <c r="B37" s="49" t="s">
        <v>91</v>
      </c>
      <c r="C37" s="49"/>
      <c r="D37" s="49"/>
      <c r="E37" s="60"/>
    </row>
    <row r="38" customFormat="false" ht="15" hidden="false" customHeight="true" outlineLevel="0" collapsed="false">
      <c r="A38" s="61" t="s">
        <v>92</v>
      </c>
      <c r="B38" s="61"/>
      <c r="C38" s="61"/>
      <c r="D38" s="61"/>
      <c r="E38" s="62" t="n">
        <f aca="false">ROUND(SUM(E31:E37),2)</f>
        <v>1610.25</v>
      </c>
    </row>
    <row r="39" customFormat="false" ht="28.5" hidden="false" customHeight="true" outlineLevel="0" collapsed="false">
      <c r="A39" s="63" t="s">
        <v>93</v>
      </c>
      <c r="B39" s="63"/>
      <c r="C39" s="63"/>
      <c r="D39" s="63"/>
      <c r="E39" s="63"/>
    </row>
    <row r="40" customFormat="false" ht="13.8" hidden="false" customHeight="false" outlineLevel="0" collapsed="false">
      <c r="A40" s="21"/>
      <c r="B40" s="21"/>
      <c r="C40" s="44"/>
      <c r="D40" s="44"/>
      <c r="E40" s="45"/>
    </row>
    <row r="41" customFormat="false" ht="15" hidden="false" customHeight="true" outlineLevel="0" collapsed="false">
      <c r="A41" s="58" t="s">
        <v>94</v>
      </c>
      <c r="B41" s="58"/>
      <c r="C41" s="58"/>
      <c r="D41" s="58"/>
      <c r="E41" s="58"/>
    </row>
    <row r="42" customFormat="false" ht="13.8" hidden="false" customHeight="false" outlineLevel="0" collapsed="false">
      <c r="A42" s="20"/>
      <c r="B42" s="20"/>
      <c r="C42" s="20"/>
      <c r="D42" s="20"/>
      <c r="E42" s="64"/>
    </row>
    <row r="43" customFormat="false" ht="15" hidden="false" customHeight="true" outlineLevel="0" collapsed="false">
      <c r="A43" s="52" t="s">
        <v>95</v>
      </c>
      <c r="B43" s="52"/>
      <c r="C43" s="52"/>
      <c r="D43" s="52"/>
      <c r="E43" s="52"/>
    </row>
    <row r="44" customFormat="false" ht="15" hidden="false" customHeight="true" outlineLevel="0" collapsed="false">
      <c r="A44" s="52" t="s">
        <v>96</v>
      </c>
      <c r="B44" s="52" t="s">
        <v>80</v>
      </c>
      <c r="C44" s="52"/>
      <c r="D44" s="53" t="s">
        <v>97</v>
      </c>
      <c r="E44" s="59" t="s">
        <v>81</v>
      </c>
    </row>
    <row r="45" customFormat="false" ht="15" hidden="false" customHeight="true" outlineLevel="0" collapsed="false">
      <c r="A45" s="47" t="s">
        <v>55</v>
      </c>
      <c r="B45" s="49" t="s">
        <v>98</v>
      </c>
      <c r="C45" s="49"/>
      <c r="D45" s="65" t="n">
        <f aca="false">1/12</f>
        <v>0.08333333333</v>
      </c>
      <c r="E45" s="56" t="n">
        <f aca="false">D45*E38</f>
        <v>134.1875</v>
      </c>
    </row>
    <row r="46" customFormat="false" ht="15" hidden="false" customHeight="true" outlineLevel="0" collapsed="false">
      <c r="A46" s="47" t="s">
        <v>57</v>
      </c>
      <c r="B46" s="49" t="s">
        <v>99</v>
      </c>
      <c r="C46" s="49"/>
      <c r="D46" s="65" t="n">
        <v>0.121</v>
      </c>
      <c r="E46" s="56" t="n">
        <f aca="false">D46*E38</f>
        <v>194.84025</v>
      </c>
    </row>
    <row r="47" customFormat="false" ht="15" hidden="false" customHeight="true" outlineLevel="0" collapsed="false">
      <c r="A47" s="66" t="s">
        <v>100</v>
      </c>
      <c r="B47" s="66"/>
      <c r="C47" s="66"/>
      <c r="D47" s="67" t="n">
        <f aca="false">SUM(D45:D46)</f>
        <v>0.20433333333</v>
      </c>
      <c r="E47" s="62" t="n">
        <f aca="false">SUM(E45:E46)</f>
        <v>329.02775</v>
      </c>
    </row>
    <row r="48" customFormat="false" ht="15" hidden="false" customHeight="true" outlineLevel="0" collapsed="false">
      <c r="A48" s="63" t="s">
        <v>101</v>
      </c>
      <c r="B48" s="63"/>
      <c r="C48" s="63"/>
      <c r="D48" s="63"/>
      <c r="E48" s="63"/>
    </row>
    <row r="49" customFormat="false" ht="13.8" hidden="false" customHeight="false" outlineLevel="0" collapsed="false">
      <c r="A49" s="20"/>
      <c r="B49" s="20"/>
      <c r="C49" s="20"/>
      <c r="D49" s="20"/>
      <c r="E49" s="64"/>
    </row>
    <row r="50" customFormat="false" ht="15" hidden="false" customHeight="true" outlineLevel="0" collapsed="false">
      <c r="A50" s="52" t="s">
        <v>102</v>
      </c>
      <c r="B50" s="52"/>
      <c r="C50" s="52"/>
      <c r="D50" s="52"/>
      <c r="E50" s="52"/>
    </row>
    <row r="51" customFormat="false" ht="15" hidden="false" customHeight="true" outlineLevel="0" collapsed="false">
      <c r="A51" s="52" t="s">
        <v>103</v>
      </c>
      <c r="B51" s="68" t="s">
        <v>80</v>
      </c>
      <c r="C51" s="68"/>
      <c r="D51" s="53" t="s">
        <v>97</v>
      </c>
      <c r="E51" s="59" t="s">
        <v>81</v>
      </c>
    </row>
    <row r="52" customFormat="false" ht="15" hidden="false" customHeight="true" outlineLevel="0" collapsed="false">
      <c r="A52" s="47" t="s">
        <v>104</v>
      </c>
      <c r="B52" s="49" t="s">
        <v>105</v>
      </c>
      <c r="C52" s="49"/>
      <c r="D52" s="65" t="n">
        <v>0.2</v>
      </c>
      <c r="E52" s="56" t="n">
        <f aca="false">(D52)*($E$38+$E$47)</f>
        <v>387.85555</v>
      </c>
    </row>
    <row r="53" customFormat="false" ht="15" hidden="false" customHeight="true" outlineLevel="0" collapsed="false">
      <c r="A53" s="47"/>
      <c r="B53" s="49" t="s">
        <v>106</v>
      </c>
      <c r="C53" s="49"/>
      <c r="D53" s="65" t="n">
        <v>0.025</v>
      </c>
      <c r="E53" s="56" t="n">
        <f aca="false">(D53)*($E$38+$E$47)</f>
        <v>48.48194375</v>
      </c>
    </row>
    <row r="54" customFormat="false" ht="15" hidden="false" customHeight="true" outlineLevel="0" collapsed="false">
      <c r="A54" s="47"/>
      <c r="B54" s="49" t="s">
        <v>26</v>
      </c>
      <c r="C54" s="49"/>
      <c r="D54" s="65" t="n">
        <f aca="false">'Orçamento global'!C12</f>
        <v>0.0212</v>
      </c>
      <c r="E54" s="56" t="n">
        <f aca="false">(D54)*($E$38+$E$47)</f>
        <v>41.1126883</v>
      </c>
    </row>
    <row r="55" customFormat="false" ht="15" hidden="false" customHeight="true" outlineLevel="0" collapsed="false">
      <c r="A55" s="47"/>
      <c r="B55" s="49" t="s">
        <v>107</v>
      </c>
      <c r="C55" s="49"/>
      <c r="D55" s="65" t="n">
        <v>0.015</v>
      </c>
      <c r="E55" s="56" t="n">
        <f aca="false">(D55)*($E$38+$E$47)</f>
        <v>29.08916625</v>
      </c>
    </row>
    <row r="56" customFormat="false" ht="15" hidden="false" customHeight="true" outlineLevel="0" collapsed="false">
      <c r="A56" s="47"/>
      <c r="B56" s="49" t="s">
        <v>108</v>
      </c>
      <c r="C56" s="49"/>
      <c r="D56" s="65" t="n">
        <v>0.01</v>
      </c>
      <c r="E56" s="56" t="n">
        <f aca="false">(D56)*($E$38+$E$47)</f>
        <v>19.3927775</v>
      </c>
    </row>
    <row r="57" customFormat="false" ht="15" hidden="false" customHeight="true" outlineLevel="0" collapsed="false">
      <c r="A57" s="47"/>
      <c r="B57" s="49" t="s">
        <v>109</v>
      </c>
      <c r="C57" s="49"/>
      <c r="D57" s="65" t="n">
        <v>0.006</v>
      </c>
      <c r="E57" s="56" t="n">
        <f aca="false">(D57)*($E$38+$E$47)</f>
        <v>11.6356665</v>
      </c>
    </row>
    <row r="58" customFormat="false" ht="15" hidden="false" customHeight="true" outlineLevel="0" collapsed="false">
      <c r="A58" s="47"/>
      <c r="B58" s="49" t="s">
        <v>110</v>
      </c>
      <c r="C58" s="49"/>
      <c r="D58" s="65" t="n">
        <v>0.002</v>
      </c>
      <c r="E58" s="56" t="n">
        <f aca="false">(D58)*($E$38+$E$47)</f>
        <v>3.8785555</v>
      </c>
    </row>
    <row r="59" customFormat="false" ht="15" hidden="false" customHeight="true" outlineLevel="0" collapsed="false">
      <c r="A59" s="47" t="s">
        <v>111</v>
      </c>
      <c r="B59" s="49" t="s">
        <v>111</v>
      </c>
      <c r="C59" s="49"/>
      <c r="D59" s="65" t="n">
        <v>0.08</v>
      </c>
      <c r="E59" s="56" t="n">
        <f aca="false">D59*(E38+E47)</f>
        <v>155.14222</v>
      </c>
    </row>
    <row r="60" customFormat="false" ht="15" hidden="false" customHeight="true" outlineLevel="0" collapsed="false">
      <c r="A60" s="66" t="s">
        <v>112</v>
      </c>
      <c r="B60" s="66"/>
      <c r="C60" s="66"/>
      <c r="D60" s="67" t="n">
        <f aca="false">SUM(D52:D59)</f>
        <v>0.3592</v>
      </c>
      <c r="E60" s="62" t="n">
        <f aca="false">SUM(E52:E59)</f>
        <v>696.5885678</v>
      </c>
    </row>
    <row r="61" customFormat="false" ht="15" hidden="false" customHeight="true" outlineLevel="0" collapsed="false">
      <c r="A61" s="63" t="s">
        <v>113</v>
      </c>
      <c r="B61" s="63"/>
      <c r="C61" s="63"/>
      <c r="D61" s="63"/>
      <c r="E61" s="63"/>
    </row>
    <row r="62" customFormat="false" ht="13.8" hidden="false" customHeight="false" outlineLevel="0" collapsed="false">
      <c r="A62" s="20"/>
      <c r="B62" s="20"/>
      <c r="C62" s="20"/>
      <c r="D62" s="20"/>
      <c r="E62" s="93"/>
    </row>
    <row r="63" customFormat="false" ht="15" hidden="false" customHeight="true" outlineLevel="0" collapsed="false">
      <c r="A63" s="52" t="s">
        <v>114</v>
      </c>
      <c r="B63" s="52"/>
      <c r="C63" s="52"/>
      <c r="D63" s="52"/>
      <c r="E63" s="52"/>
    </row>
    <row r="64" customFormat="false" ht="15" hidden="false" customHeight="true" outlineLevel="0" collapsed="false">
      <c r="A64" s="69" t="s">
        <v>115</v>
      </c>
      <c r="B64" s="70" t="s">
        <v>80</v>
      </c>
      <c r="C64" s="70"/>
      <c r="D64" s="70"/>
      <c r="E64" s="60" t="s">
        <v>81</v>
      </c>
    </row>
    <row r="65" customFormat="false" ht="28.5" hidden="false" customHeight="true" outlineLevel="0" collapsed="false">
      <c r="A65" s="47" t="s">
        <v>55</v>
      </c>
      <c r="B65" s="49" t="s">
        <v>116</v>
      </c>
      <c r="C65" s="49"/>
      <c r="D65" s="71" t="n">
        <f aca="false">2*15.22*4.6</f>
        <v>140.024</v>
      </c>
      <c r="E65" s="56" t="n">
        <f aca="false">IF(ROUND((D65)-(E31*0.06),2)&lt;0,0,ROUND((D65)-(E31*0.06),2))</f>
        <v>43.41</v>
      </c>
    </row>
    <row r="66" customFormat="false" ht="15" hidden="false" customHeight="true" outlineLevel="0" collapsed="false">
      <c r="A66" s="47" t="s">
        <v>57</v>
      </c>
      <c r="B66" s="49" t="s">
        <v>196</v>
      </c>
      <c r="C66" s="49"/>
      <c r="D66" s="71" t="n">
        <v>24.54</v>
      </c>
      <c r="E66" s="56" t="n">
        <f aca="false">15.22*D66*0.8</f>
        <v>298.79904</v>
      </c>
    </row>
    <row r="67" customFormat="false" ht="15" hidden="false" customHeight="true" outlineLevel="0" collapsed="false">
      <c r="A67" s="47" t="s">
        <v>59</v>
      </c>
      <c r="B67" s="49" t="s">
        <v>118</v>
      </c>
      <c r="C67" s="49"/>
      <c r="D67" s="49"/>
      <c r="E67" s="56" t="n">
        <v>41</v>
      </c>
    </row>
    <row r="68" customFormat="false" ht="15" hidden="false" customHeight="true" outlineLevel="0" collapsed="false">
      <c r="A68" s="47" t="s">
        <v>62</v>
      </c>
      <c r="B68" s="49" t="s">
        <v>119</v>
      </c>
      <c r="C68" s="49"/>
      <c r="D68" s="49"/>
      <c r="E68" s="51" t="n">
        <v>3.53</v>
      </c>
    </row>
    <row r="69" customFormat="false" ht="15" hidden="false" customHeight="true" outlineLevel="0" collapsed="false">
      <c r="A69" s="47" t="s">
        <v>86</v>
      </c>
      <c r="B69" s="49" t="s">
        <v>91</v>
      </c>
      <c r="C69" s="49"/>
      <c r="D69" s="49"/>
      <c r="E69" s="56"/>
    </row>
    <row r="70" customFormat="false" ht="15" hidden="false" customHeight="true" outlineLevel="0" collapsed="false">
      <c r="A70" s="61" t="s">
        <v>120</v>
      </c>
      <c r="B70" s="61"/>
      <c r="C70" s="61"/>
      <c r="D70" s="61"/>
      <c r="E70" s="62" t="n">
        <f aca="false">SUM(E65:E69)</f>
        <v>386.73904</v>
      </c>
    </row>
    <row r="71" customFormat="false" ht="13.8" hidden="false" customHeight="false" outlineLevel="0" collapsed="false">
      <c r="A71" s="21"/>
      <c r="B71" s="44"/>
      <c r="C71" s="72"/>
      <c r="D71" s="44"/>
      <c r="E71" s="45"/>
    </row>
    <row r="72" customFormat="false" ht="15" hidden="false" customHeight="true" outlineLevel="0" collapsed="false">
      <c r="A72" s="43" t="s">
        <v>121</v>
      </c>
      <c r="B72" s="43"/>
      <c r="C72" s="43"/>
      <c r="D72" s="43"/>
      <c r="E72" s="43"/>
    </row>
    <row r="73" customFormat="false" ht="13.8" hidden="false" customHeight="false" outlineLevel="0" collapsed="false">
      <c r="A73" s="21"/>
      <c r="B73" s="44"/>
      <c r="C73" s="72"/>
      <c r="D73" s="44"/>
      <c r="E73" s="45"/>
    </row>
    <row r="74" customFormat="false" ht="15" hidden="false" customHeight="true" outlineLevel="0" collapsed="false">
      <c r="A74" s="52" t="s">
        <v>122</v>
      </c>
      <c r="B74" s="52"/>
      <c r="C74" s="52"/>
      <c r="D74" s="52"/>
      <c r="E74" s="52"/>
    </row>
    <row r="75" customFormat="false" ht="15" hidden="false" customHeight="true" outlineLevel="0" collapsed="false">
      <c r="A75" s="52" t="n">
        <v>2</v>
      </c>
      <c r="B75" s="52" t="s">
        <v>80</v>
      </c>
      <c r="C75" s="52"/>
      <c r="D75" s="52"/>
      <c r="E75" s="59" t="s">
        <v>81</v>
      </c>
    </row>
    <row r="76" customFormat="false" ht="15" hidden="false" customHeight="true" outlineLevel="0" collapsed="false">
      <c r="A76" s="47" t="s">
        <v>96</v>
      </c>
      <c r="B76" s="49" t="s">
        <v>123</v>
      </c>
      <c r="C76" s="49"/>
      <c r="D76" s="49"/>
      <c r="E76" s="56" t="n">
        <f aca="false">E47</f>
        <v>329.02775</v>
      </c>
    </row>
    <row r="77" customFormat="false" ht="15" hidden="false" customHeight="true" outlineLevel="0" collapsed="false">
      <c r="A77" s="47" t="s">
        <v>103</v>
      </c>
      <c r="B77" s="49" t="s">
        <v>124</v>
      </c>
      <c r="C77" s="49"/>
      <c r="D77" s="49"/>
      <c r="E77" s="56" t="n">
        <f aca="false">E60</f>
        <v>696.5885678</v>
      </c>
    </row>
    <row r="78" customFormat="false" ht="15" hidden="false" customHeight="true" outlineLevel="0" collapsed="false">
      <c r="A78" s="47" t="s">
        <v>115</v>
      </c>
      <c r="B78" s="49" t="s">
        <v>125</v>
      </c>
      <c r="C78" s="49"/>
      <c r="D78" s="49"/>
      <c r="E78" s="56" t="n">
        <f aca="false">E70</f>
        <v>386.73904</v>
      </c>
    </row>
    <row r="79" customFormat="false" ht="15" hidden="false" customHeight="true" outlineLevel="0" collapsed="false">
      <c r="A79" s="61" t="s">
        <v>126</v>
      </c>
      <c r="B79" s="61"/>
      <c r="C79" s="61"/>
      <c r="D79" s="61"/>
      <c r="E79" s="62" t="n">
        <f aca="false">SUM(E76:E78)</f>
        <v>1412.355358</v>
      </c>
    </row>
    <row r="80" customFormat="false" ht="13.8" hidden="false" customHeight="false" outlineLevel="0" collapsed="false">
      <c r="A80" s="21"/>
      <c r="B80" s="44"/>
      <c r="C80" s="72"/>
      <c r="D80" s="44"/>
      <c r="E80" s="45"/>
    </row>
    <row r="81" customFormat="false" ht="15" hidden="false" customHeight="true" outlineLevel="0" collapsed="false">
      <c r="A81" s="58" t="s">
        <v>127</v>
      </c>
      <c r="B81" s="58"/>
      <c r="C81" s="58"/>
      <c r="D81" s="58"/>
      <c r="E81" s="58"/>
    </row>
    <row r="82" customFormat="false" ht="13.8" hidden="false" customHeight="false" outlineLevel="0" collapsed="false">
      <c r="A82" s="73"/>
      <c r="B82" s="44"/>
      <c r="C82" s="72"/>
      <c r="D82" s="44"/>
      <c r="E82" s="45"/>
    </row>
    <row r="83" customFormat="false" ht="15" hidden="false" customHeight="true" outlineLevel="0" collapsed="false">
      <c r="A83" s="52" t="s">
        <v>128</v>
      </c>
      <c r="B83" s="52"/>
      <c r="C83" s="52"/>
      <c r="D83" s="52"/>
      <c r="E83" s="52"/>
    </row>
    <row r="84" customFormat="false" ht="15" hidden="false" customHeight="true" outlineLevel="0" collapsed="false">
      <c r="A84" s="52" t="n">
        <v>3</v>
      </c>
      <c r="B84" s="52" t="s">
        <v>80</v>
      </c>
      <c r="C84" s="52"/>
      <c r="D84" s="52" t="s">
        <v>129</v>
      </c>
      <c r="E84" s="59" t="s">
        <v>81</v>
      </c>
    </row>
    <row r="85" customFormat="false" ht="15" hidden="false" customHeight="true" outlineLevel="0" collapsed="false">
      <c r="A85" s="47" t="s">
        <v>55</v>
      </c>
      <c r="B85" s="49" t="s">
        <v>130</v>
      </c>
      <c r="C85" s="49"/>
      <c r="D85" s="74" t="n">
        <f aca="false">0.42%/3</f>
        <v>0.0014</v>
      </c>
      <c r="E85" s="56" t="n">
        <f aca="false">D85*(E38)</f>
        <v>2.25435</v>
      </c>
    </row>
    <row r="86" customFormat="false" ht="15" hidden="false" customHeight="true" outlineLevel="0" collapsed="false">
      <c r="A86" s="47" t="s">
        <v>57</v>
      </c>
      <c r="B86" s="49" t="s">
        <v>131</v>
      </c>
      <c r="C86" s="49"/>
      <c r="D86" s="75" t="n">
        <f aca="false">D85*0.08</f>
        <v>0.000112</v>
      </c>
      <c r="E86" s="56" t="n">
        <f aca="false">D86*(E38)</f>
        <v>0.180348</v>
      </c>
    </row>
    <row r="87" customFormat="false" ht="28.5" hidden="false" customHeight="true" outlineLevel="0" collapsed="false">
      <c r="A87" s="47" t="s">
        <v>59</v>
      </c>
      <c r="B87" s="49" t="s">
        <v>132</v>
      </c>
      <c r="C87" s="49"/>
      <c r="D87" s="75" t="n">
        <v>0.0347</v>
      </c>
      <c r="E87" s="56" t="n">
        <f aca="false">D87*(E38)</f>
        <v>55.875675</v>
      </c>
    </row>
    <row r="88" customFormat="false" ht="15" hidden="false" customHeight="true" outlineLevel="0" collapsed="false">
      <c r="A88" s="47" t="s">
        <v>62</v>
      </c>
      <c r="B88" s="49" t="s">
        <v>133</v>
      </c>
      <c r="C88" s="49"/>
      <c r="D88" s="75" t="n">
        <f aca="false">7/30/12/3</f>
        <v>0.006481481481</v>
      </c>
      <c r="E88" s="56" t="n">
        <f aca="false">D88*(E38)</f>
        <v>10.43680556</v>
      </c>
    </row>
    <row r="89" customFormat="false" ht="28.5" hidden="false" customHeight="true" outlineLevel="0" collapsed="false">
      <c r="A89" s="47" t="s">
        <v>86</v>
      </c>
      <c r="B89" s="49" t="s">
        <v>134</v>
      </c>
      <c r="C89" s="49"/>
      <c r="D89" s="75" t="n">
        <f aca="false">D88*D60</f>
        <v>0.002328148148</v>
      </c>
      <c r="E89" s="56" t="n">
        <f aca="false">D89*(E38)</f>
        <v>3.748900556</v>
      </c>
    </row>
    <row r="90" customFormat="false" ht="15" hidden="false" customHeight="true" outlineLevel="0" collapsed="false">
      <c r="A90" s="47" t="s">
        <v>88</v>
      </c>
      <c r="B90" s="49" t="s">
        <v>135</v>
      </c>
      <c r="C90" s="49"/>
      <c r="D90" s="76" t="n">
        <f aca="false">0.062%/3</f>
        <v>0.0002066666667</v>
      </c>
      <c r="E90" s="56" t="n">
        <f aca="false">D90*E38</f>
        <v>0.332785</v>
      </c>
    </row>
    <row r="91" customFormat="false" ht="15" hidden="false" customHeight="true" outlineLevel="0" collapsed="false">
      <c r="A91" s="61" t="s">
        <v>136</v>
      </c>
      <c r="B91" s="61"/>
      <c r="C91" s="61"/>
      <c r="D91" s="61"/>
      <c r="E91" s="62" t="n">
        <f aca="false">SUM(E85:E90)</f>
        <v>72.82886411</v>
      </c>
    </row>
    <row r="92" customFormat="false" ht="15" hidden="false" customHeight="true" outlineLevel="0" collapsed="false">
      <c r="A92" s="63" t="s">
        <v>137</v>
      </c>
      <c r="B92" s="63"/>
      <c r="C92" s="63"/>
      <c r="D92" s="63"/>
      <c r="E92" s="63"/>
    </row>
    <row r="93" customFormat="false" ht="13.8" hidden="false" customHeight="false" outlineLevel="0" collapsed="false">
      <c r="A93" s="77"/>
      <c r="B93" s="44"/>
      <c r="C93" s="72"/>
      <c r="D93" s="44"/>
      <c r="E93" s="45"/>
    </row>
    <row r="94" customFormat="false" ht="15" hidden="false" customHeight="true" outlineLevel="0" collapsed="false">
      <c r="A94" s="58" t="s">
        <v>138</v>
      </c>
      <c r="B94" s="58"/>
      <c r="C94" s="58"/>
      <c r="D94" s="58"/>
      <c r="E94" s="58"/>
    </row>
    <row r="95" customFormat="false" ht="13.8" hidden="false" customHeight="false" outlineLevel="0" collapsed="false">
      <c r="A95" s="12"/>
      <c r="B95" s="44"/>
      <c r="C95" s="72"/>
      <c r="D95" s="44"/>
      <c r="E95" s="45"/>
    </row>
    <row r="96" customFormat="false" ht="15" hidden="false" customHeight="true" outlineLevel="0" collapsed="false">
      <c r="A96" s="52" t="s">
        <v>139</v>
      </c>
      <c r="B96" s="52"/>
      <c r="C96" s="52"/>
      <c r="D96" s="52"/>
      <c r="E96" s="52"/>
    </row>
    <row r="97" customFormat="false" ht="28.5" hidden="false" customHeight="true" outlineLevel="0" collapsed="false">
      <c r="A97" s="80" t="n">
        <v>44200</v>
      </c>
      <c r="B97" s="68" t="s">
        <v>80</v>
      </c>
      <c r="C97" s="68"/>
      <c r="D97" s="52" t="s">
        <v>129</v>
      </c>
      <c r="E97" s="59" t="s">
        <v>141</v>
      </c>
    </row>
    <row r="98" customFormat="false" ht="28.5" hidden="false" customHeight="true" outlineLevel="0" collapsed="false">
      <c r="A98" s="47" t="s">
        <v>55</v>
      </c>
      <c r="B98" s="49" t="s">
        <v>142</v>
      </c>
      <c r="C98" s="49"/>
      <c r="D98" s="78" t="n">
        <v>0.008109589041</v>
      </c>
      <c r="E98" s="56" t="n">
        <f aca="false">D98*$E$38</f>
        <v>13.0584657532703</v>
      </c>
    </row>
    <row r="99" customFormat="false" ht="28.5" hidden="false" customHeight="true" outlineLevel="0" collapsed="false">
      <c r="A99" s="47" t="s">
        <v>57</v>
      </c>
      <c r="B99" s="49" t="s">
        <v>143</v>
      </c>
      <c r="C99" s="49"/>
      <c r="D99" s="78" t="n">
        <v>0.0006164383562</v>
      </c>
      <c r="E99" s="56" t="n">
        <f aca="false">D99*$E$38</f>
        <v>0.99261986307105</v>
      </c>
    </row>
    <row r="100" customFormat="false" ht="28.5" hidden="false" customHeight="true" outlineLevel="0" collapsed="false">
      <c r="A100" s="47" t="s">
        <v>59</v>
      </c>
      <c r="B100" s="49" t="s">
        <v>144</v>
      </c>
      <c r="C100" s="49"/>
      <c r="D100" s="78" t="n">
        <v>0.0003205479452</v>
      </c>
      <c r="E100" s="56" t="n">
        <f aca="false">D100*$E$38</f>
        <v>0.5161623287583</v>
      </c>
    </row>
    <row r="101" customFormat="false" ht="15" hidden="false" customHeight="true" outlineLevel="0" collapsed="false">
      <c r="A101" s="47" t="s">
        <v>62</v>
      </c>
      <c r="B101" s="79" t="s">
        <v>145</v>
      </c>
      <c r="C101" s="79"/>
      <c r="D101" s="78" t="n">
        <v>0.0009715068493</v>
      </c>
      <c r="E101" s="56" t="n">
        <f aca="false">D101*$E$38</f>
        <v>1.56436890408533</v>
      </c>
    </row>
    <row r="102" customFormat="false" ht="15" hidden="false" customHeight="true" outlineLevel="0" collapsed="false">
      <c r="A102" s="47" t="s">
        <v>86</v>
      </c>
      <c r="B102" s="79" t="s">
        <v>146</v>
      </c>
      <c r="C102" s="79"/>
      <c r="D102" s="78" t="n">
        <v>0.01632876712</v>
      </c>
      <c r="E102" s="56" t="n">
        <f aca="false">D102*$E$38</f>
        <v>26.29339725498</v>
      </c>
    </row>
    <row r="103" customFormat="false" ht="15" hidden="false" customHeight="true" outlineLevel="0" collapsed="false">
      <c r="A103" s="61" t="s">
        <v>147</v>
      </c>
      <c r="B103" s="61"/>
      <c r="C103" s="61"/>
      <c r="D103" s="61"/>
      <c r="E103" s="62" t="n">
        <f aca="false">SUM(E98:E102)</f>
        <v>42.4250141</v>
      </c>
    </row>
    <row r="104" customFormat="false" ht="13.8" hidden="false" customHeight="false" outlineLevel="0" collapsed="false">
      <c r="A104" s="12"/>
      <c r="B104" s="44"/>
      <c r="C104" s="72"/>
      <c r="D104" s="44"/>
      <c r="E104" s="45"/>
    </row>
    <row r="105" customFormat="false" ht="15" hidden="false" customHeight="true" outlineLevel="0" collapsed="false">
      <c r="A105" s="52" t="s">
        <v>148</v>
      </c>
      <c r="B105" s="52"/>
      <c r="C105" s="52"/>
      <c r="D105" s="52"/>
      <c r="E105" s="52"/>
    </row>
    <row r="106" customFormat="false" ht="28.5" hidden="false" customHeight="true" outlineLevel="0" collapsed="false">
      <c r="A106" s="80" t="n">
        <v>44231</v>
      </c>
      <c r="B106" s="68" t="s">
        <v>80</v>
      </c>
      <c r="C106" s="68"/>
      <c r="D106" s="68"/>
      <c r="E106" s="59" t="s">
        <v>141</v>
      </c>
    </row>
    <row r="107" customFormat="false" ht="15" hidden="false" customHeight="true" outlineLevel="0" collapsed="false">
      <c r="A107" s="47" t="s">
        <v>55</v>
      </c>
      <c r="B107" s="49" t="s">
        <v>149</v>
      </c>
      <c r="C107" s="49"/>
      <c r="D107" s="49"/>
      <c r="E107" s="56" t="n">
        <f aca="false">((E38/210)*1.5)*0.5*15.22</f>
        <v>87.52858929</v>
      </c>
    </row>
    <row r="108" customFormat="false" ht="15" hidden="false" customHeight="true" outlineLevel="0" collapsed="false">
      <c r="A108" s="61" t="s">
        <v>147</v>
      </c>
      <c r="B108" s="61"/>
      <c r="C108" s="61"/>
      <c r="D108" s="61"/>
      <c r="E108" s="62" t="n">
        <f aca="false">E107</f>
        <v>87.52858929</v>
      </c>
    </row>
    <row r="109" customFormat="false" ht="13.8" hidden="false" customHeight="false" outlineLevel="0" collapsed="false">
      <c r="A109" s="73"/>
      <c r="B109" s="73"/>
      <c r="C109" s="73"/>
      <c r="D109" s="73"/>
      <c r="E109" s="73"/>
    </row>
    <row r="110" customFormat="false" ht="15" hidden="false" customHeight="true" outlineLevel="0" collapsed="false">
      <c r="A110" s="58" t="s">
        <v>150</v>
      </c>
      <c r="B110" s="58"/>
      <c r="C110" s="58"/>
      <c r="D110" s="58"/>
      <c r="E110" s="58"/>
    </row>
    <row r="111" customFormat="false" ht="13.8" hidden="false" customHeight="false" outlineLevel="0" collapsed="false">
      <c r="A111" s="81"/>
      <c r="B111" s="81"/>
      <c r="C111" s="81"/>
      <c r="D111" s="81"/>
      <c r="E111" s="81"/>
    </row>
    <row r="112" customFormat="false" ht="15" hidden="false" customHeight="true" outlineLevel="0" collapsed="false">
      <c r="A112" s="52" t="s">
        <v>151</v>
      </c>
      <c r="B112" s="68" t="s">
        <v>80</v>
      </c>
      <c r="C112" s="68"/>
      <c r="D112" s="68"/>
      <c r="E112" s="59" t="s">
        <v>81</v>
      </c>
    </row>
    <row r="113" customFormat="false" ht="15" hidden="false" customHeight="true" outlineLevel="0" collapsed="false">
      <c r="A113" s="47" t="s">
        <v>55</v>
      </c>
      <c r="B113" s="49" t="s">
        <v>152</v>
      </c>
      <c r="C113" s="49"/>
      <c r="D113" s="49"/>
      <c r="E113" s="56" t="n">
        <v>36.13</v>
      </c>
    </row>
    <row r="114" customFormat="false" ht="15" hidden="false" customHeight="true" outlineLevel="0" collapsed="false">
      <c r="A114" s="47" t="s">
        <v>57</v>
      </c>
      <c r="B114" s="49" t="s">
        <v>153</v>
      </c>
      <c r="C114" s="49"/>
      <c r="D114" s="49"/>
      <c r="E114" s="56"/>
    </row>
    <row r="115" customFormat="false" ht="15" hidden="false" customHeight="true" outlineLevel="0" collapsed="false">
      <c r="A115" s="47" t="s">
        <v>59</v>
      </c>
      <c r="B115" s="49" t="s">
        <v>154</v>
      </c>
      <c r="C115" s="49"/>
      <c r="D115" s="49"/>
      <c r="E115" s="56"/>
    </row>
    <row r="116" customFormat="false" ht="15" hidden="false" customHeight="true" outlineLevel="0" collapsed="false">
      <c r="A116" s="47" t="s">
        <v>62</v>
      </c>
      <c r="B116" s="49" t="s">
        <v>155</v>
      </c>
      <c r="C116" s="49"/>
      <c r="D116" s="49"/>
      <c r="E116" s="56"/>
    </row>
    <row r="117" customFormat="false" ht="15" hidden="false" customHeight="true" outlineLevel="0" collapsed="false">
      <c r="A117" s="47" t="s">
        <v>86</v>
      </c>
      <c r="B117" s="49" t="s">
        <v>91</v>
      </c>
      <c r="C117" s="49"/>
      <c r="D117" s="49"/>
      <c r="E117" s="56"/>
    </row>
    <row r="118" customFormat="false" ht="15" hidden="false" customHeight="true" outlineLevel="0" collapsed="false">
      <c r="A118" s="66" t="s">
        <v>156</v>
      </c>
      <c r="B118" s="66"/>
      <c r="C118" s="66"/>
      <c r="D118" s="66"/>
      <c r="E118" s="62" t="n">
        <f aca="false">SUM(E113:E117)</f>
        <v>36.13</v>
      </c>
    </row>
    <row r="119" customFormat="false" ht="13.8" hidden="false" customHeight="false" outlineLevel="0" collapsed="false">
      <c r="A119" s="82"/>
      <c r="B119" s="82"/>
      <c r="C119" s="82"/>
      <c r="D119" s="82"/>
      <c r="E119" s="82"/>
    </row>
    <row r="120" customFormat="false" ht="13.8" hidden="false" customHeight="false" outlineLevel="0" collapsed="false">
      <c r="A120" s="21"/>
      <c r="B120" s="21"/>
      <c r="C120" s="44"/>
      <c r="D120" s="44"/>
      <c r="E120" s="45"/>
    </row>
    <row r="121" customFormat="false" ht="13.8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3.8" hidden="false" customHeight="false" outlineLevel="0" collapsed="false">
      <c r="A122" s="21"/>
      <c r="B122" s="21"/>
      <c r="C122" s="44"/>
      <c r="D122" s="44"/>
      <c r="E122" s="45"/>
    </row>
    <row r="123" customFormat="false" ht="15" hidden="false" customHeight="true" outlineLevel="0" collapsed="false">
      <c r="A123" s="52" t="n">
        <v>5</v>
      </c>
      <c r="B123" s="52" t="s">
        <v>158</v>
      </c>
      <c r="C123" s="52"/>
      <c r="D123" s="52"/>
      <c r="E123" s="59" t="s">
        <v>81</v>
      </c>
    </row>
    <row r="124" customFormat="false" ht="15" hidden="false" customHeight="true" outlineLevel="0" collapsed="false">
      <c r="A124" s="47" t="s">
        <v>55</v>
      </c>
      <c r="B124" s="49" t="s">
        <v>159</v>
      </c>
      <c r="C124" s="49"/>
      <c r="D124" s="49"/>
      <c r="E124" s="56" t="n">
        <f aca="false">E38</f>
        <v>1610.25</v>
      </c>
    </row>
    <row r="125" customFormat="false" ht="15" hidden="false" customHeight="true" outlineLevel="0" collapsed="false">
      <c r="A125" s="47" t="s">
        <v>57</v>
      </c>
      <c r="B125" s="49" t="s">
        <v>160</v>
      </c>
      <c r="C125" s="49"/>
      <c r="D125" s="49"/>
      <c r="E125" s="56" t="n">
        <f aca="false">E79</f>
        <v>1412.355358</v>
      </c>
    </row>
    <row r="126" customFormat="false" ht="15" hidden="false" customHeight="true" outlineLevel="0" collapsed="false">
      <c r="A126" s="47" t="s">
        <v>59</v>
      </c>
      <c r="B126" s="49" t="s">
        <v>161</v>
      </c>
      <c r="C126" s="49"/>
      <c r="D126" s="49"/>
      <c r="E126" s="56" t="n">
        <f aca="false">E91</f>
        <v>72.82886411</v>
      </c>
    </row>
    <row r="127" customFormat="false" ht="15" hidden="false" customHeight="true" outlineLevel="0" collapsed="false">
      <c r="A127" s="47" t="s">
        <v>62</v>
      </c>
      <c r="B127" s="49" t="s">
        <v>162</v>
      </c>
      <c r="C127" s="49"/>
      <c r="D127" s="49"/>
      <c r="E127" s="56" t="n">
        <f aca="false">E103+E108</f>
        <v>129.9536034</v>
      </c>
    </row>
    <row r="128" customFormat="false" ht="15" hidden="false" customHeight="true" outlineLevel="0" collapsed="false">
      <c r="A128" s="47" t="s">
        <v>86</v>
      </c>
      <c r="B128" s="49" t="s">
        <v>163</v>
      </c>
      <c r="C128" s="49"/>
      <c r="D128" s="49"/>
      <c r="E128" s="56" t="n">
        <f aca="false">E118</f>
        <v>36.13</v>
      </c>
    </row>
    <row r="129" customFormat="false" ht="15" hidden="false" customHeight="true" outlineLevel="0" collapsed="false">
      <c r="A129" s="61" t="s">
        <v>158</v>
      </c>
      <c r="B129" s="61"/>
      <c r="C129" s="61"/>
      <c r="D129" s="61"/>
      <c r="E129" s="62" t="n">
        <f aca="false">SUM(E124:E128)</f>
        <v>3261.517825</v>
      </c>
    </row>
    <row r="130" customFormat="false" ht="13.8" hidden="false" customHeight="false" outlineLevel="0" collapsed="false">
      <c r="A130" s="21"/>
      <c r="B130" s="21"/>
      <c r="C130" s="44"/>
      <c r="D130" s="44"/>
      <c r="E130" s="45"/>
    </row>
    <row r="131" customFormat="false" ht="15" hidden="false" customHeight="true" outlineLevel="0" collapsed="false">
      <c r="A131" s="58" t="s">
        <v>164</v>
      </c>
      <c r="B131" s="58"/>
      <c r="C131" s="58"/>
      <c r="D131" s="58"/>
      <c r="E131" s="58"/>
    </row>
    <row r="132" customFormat="false" ht="13.8" hidden="false" customHeight="false" outlineLevel="0" collapsed="false">
      <c r="A132" s="21"/>
      <c r="B132" s="21"/>
      <c r="C132" s="44"/>
      <c r="D132" s="44"/>
      <c r="E132" s="45"/>
    </row>
    <row r="133" customFormat="false" ht="15" hidden="false" customHeight="true" outlineLevel="0" collapsed="false">
      <c r="A133" s="52" t="s">
        <v>165</v>
      </c>
      <c r="B133" s="52"/>
      <c r="C133" s="52"/>
      <c r="D133" s="52"/>
      <c r="E133" s="52"/>
    </row>
    <row r="134" customFormat="false" ht="15" hidden="false" customHeight="true" outlineLevel="0" collapsed="false">
      <c r="A134" s="47" t="s">
        <v>55</v>
      </c>
      <c r="B134" s="49" t="s">
        <v>166</v>
      </c>
      <c r="C134" s="49"/>
      <c r="D134" s="83" t="n">
        <v>0.0235</v>
      </c>
      <c r="E134" s="56" t="n">
        <f aca="false">E129*D134</f>
        <v>76.64566889</v>
      </c>
    </row>
    <row r="135" customFormat="false" ht="15" hidden="false" customHeight="true" outlineLevel="0" collapsed="false">
      <c r="A135" s="47" t="s">
        <v>57</v>
      </c>
      <c r="B135" s="49" t="s">
        <v>167</v>
      </c>
      <c r="C135" s="49"/>
      <c r="D135" s="83" t="n">
        <v>0.0201</v>
      </c>
      <c r="E135" s="56" t="n">
        <f aca="false">(E129+E134)*D135</f>
        <v>67.09708623</v>
      </c>
    </row>
    <row r="136" customFormat="false" ht="15" hidden="false" customHeight="false" outlineLevel="0" collapsed="false">
      <c r="A136" s="84" t="s">
        <v>59</v>
      </c>
      <c r="B136" s="85" t="s">
        <v>168</v>
      </c>
      <c r="C136" s="85"/>
      <c r="D136" s="86" t="n">
        <f aca="false">SUM(D138:D140)</f>
        <v>0.1225</v>
      </c>
      <c r="E136" s="56" t="n">
        <f aca="false">E138+E139+E140</f>
        <v>475.3782577</v>
      </c>
    </row>
    <row r="137" customFormat="false" ht="15" hidden="false" customHeight="false" outlineLevel="0" collapsed="false">
      <c r="A137" s="84" t="s">
        <v>169</v>
      </c>
      <c r="B137" s="87" t="s">
        <v>170</v>
      </c>
      <c r="C137" s="88"/>
      <c r="D137" s="89" t="n">
        <f aca="false">1-D136</f>
        <v>0.8775</v>
      </c>
      <c r="E137" s="90" t="n">
        <f aca="false">(E129+E134+E135)/D137</f>
        <v>3880.638838</v>
      </c>
    </row>
    <row r="138" customFormat="false" ht="15" hidden="false" customHeight="false" outlineLevel="0" collapsed="false">
      <c r="A138" s="91" t="s">
        <v>171</v>
      </c>
      <c r="B138" s="85" t="s">
        <v>24</v>
      </c>
      <c r="C138" s="85"/>
      <c r="D138" s="65" t="n">
        <f aca="false">'Orçamento global'!G11</f>
        <v>0.0165</v>
      </c>
      <c r="E138" s="90" t="n">
        <f aca="false">D138*$E$137</f>
        <v>64.030540827</v>
      </c>
    </row>
    <row r="139" customFormat="false" ht="15" hidden="false" customHeight="false" outlineLevel="0" collapsed="false">
      <c r="A139" s="91" t="s">
        <v>172</v>
      </c>
      <c r="B139" s="85" t="s">
        <v>25</v>
      </c>
      <c r="C139" s="85"/>
      <c r="D139" s="65" t="n">
        <f aca="false">'Orçamento global'!I11</f>
        <v>0.076</v>
      </c>
      <c r="E139" s="90" t="n">
        <f aca="false">D139*$E$137</f>
        <v>294.928551688</v>
      </c>
    </row>
    <row r="140" customFormat="false" ht="15" hidden="false" customHeight="false" outlineLevel="0" collapsed="false">
      <c r="A140" s="84" t="s">
        <v>173</v>
      </c>
      <c r="B140" s="85" t="s">
        <v>174</v>
      </c>
      <c r="C140" s="85"/>
      <c r="D140" s="83" t="n">
        <v>0.03</v>
      </c>
      <c r="E140" s="90" t="n">
        <f aca="false">D140*$E$137</f>
        <v>116.41916514</v>
      </c>
    </row>
    <row r="141" customFormat="false" ht="15" hidden="false" customHeight="true" outlineLevel="0" collapsed="false">
      <c r="A141" s="66" t="s">
        <v>175</v>
      </c>
      <c r="B141" s="66"/>
      <c r="C141" s="66"/>
      <c r="D141" s="66"/>
      <c r="E141" s="62" t="n">
        <f aca="false">SUM(E134:E136)</f>
        <v>619.1210128</v>
      </c>
    </row>
    <row r="142" customFormat="false" ht="13.8" hidden="false" customHeight="false" outlineLevel="0" collapsed="false">
      <c r="A142" s="21"/>
      <c r="B142" s="21"/>
      <c r="C142" s="44"/>
      <c r="D142" s="44"/>
      <c r="E142" s="45"/>
    </row>
    <row r="143" customFormat="false" ht="15" hidden="false" customHeight="true" outlineLevel="0" collapsed="false">
      <c r="A143" s="46" t="s">
        <v>176</v>
      </c>
      <c r="B143" s="46"/>
      <c r="C143" s="46"/>
      <c r="D143" s="46"/>
      <c r="E143" s="46"/>
    </row>
    <row r="144" customFormat="false" ht="13.8" hidden="false" customHeight="false" outlineLevel="0" collapsed="false">
      <c r="A144" s="21"/>
      <c r="B144" s="21"/>
      <c r="C144" s="44"/>
      <c r="D144" s="44"/>
      <c r="E144" s="45"/>
    </row>
    <row r="145" customFormat="false" ht="15" hidden="false" customHeight="true" outlineLevel="0" collapsed="false">
      <c r="A145" s="52" t="s">
        <v>177</v>
      </c>
      <c r="B145" s="52"/>
      <c r="C145" s="52"/>
      <c r="D145" s="52"/>
      <c r="E145" s="52"/>
    </row>
    <row r="146" customFormat="false" ht="15" hidden="false" customHeight="true" outlineLevel="0" collapsed="false">
      <c r="A146" s="69"/>
      <c r="B146" s="70" t="s">
        <v>178</v>
      </c>
      <c r="C146" s="70"/>
      <c r="D146" s="70"/>
      <c r="E146" s="60" t="s">
        <v>81</v>
      </c>
    </row>
    <row r="147" customFormat="false" ht="15" hidden="false" customHeight="true" outlineLevel="0" collapsed="false">
      <c r="A147" s="47" t="s">
        <v>179</v>
      </c>
      <c r="B147" s="49" t="s">
        <v>180</v>
      </c>
      <c r="C147" s="49"/>
      <c r="D147" s="49"/>
      <c r="E147" s="56" t="n">
        <f aca="false">E124</f>
        <v>1610.25</v>
      </c>
    </row>
    <row r="148" customFormat="false" ht="15" hidden="false" customHeight="true" outlineLevel="0" collapsed="false">
      <c r="A148" s="47" t="s">
        <v>181</v>
      </c>
      <c r="B148" s="49" t="s">
        <v>182</v>
      </c>
      <c r="C148" s="49"/>
      <c r="D148" s="49"/>
      <c r="E148" s="56" t="n">
        <f aca="false">E125</f>
        <v>1412.355358</v>
      </c>
    </row>
    <row r="149" customFormat="false" ht="15" hidden="false" customHeight="true" outlineLevel="0" collapsed="false">
      <c r="A149" s="47" t="s">
        <v>183</v>
      </c>
      <c r="B149" s="49" t="s">
        <v>184</v>
      </c>
      <c r="C149" s="49"/>
      <c r="D149" s="49"/>
      <c r="E149" s="56" t="n">
        <f aca="false">E126</f>
        <v>72.82886411</v>
      </c>
    </row>
    <row r="150" customFormat="false" ht="15" hidden="false" customHeight="true" outlineLevel="0" collapsed="false">
      <c r="A150" s="47" t="s">
        <v>185</v>
      </c>
      <c r="B150" s="49" t="s">
        <v>186</v>
      </c>
      <c r="C150" s="49"/>
      <c r="D150" s="49"/>
      <c r="E150" s="56" t="n">
        <f aca="false">E127</f>
        <v>129.9536034</v>
      </c>
    </row>
    <row r="151" customFormat="false" ht="15" hidden="false" customHeight="true" outlineLevel="0" collapsed="false">
      <c r="A151" s="47" t="s">
        <v>187</v>
      </c>
      <c r="B151" s="49" t="s">
        <v>188</v>
      </c>
      <c r="C151" s="49"/>
      <c r="D151" s="49"/>
      <c r="E151" s="56" t="n">
        <f aca="false">E128</f>
        <v>36.13</v>
      </c>
    </row>
    <row r="152" customFormat="false" ht="15" hidden="false" customHeight="true" outlineLevel="0" collapsed="false">
      <c r="A152" s="47" t="s">
        <v>189</v>
      </c>
      <c r="B152" s="49" t="s">
        <v>190</v>
      </c>
      <c r="C152" s="49"/>
      <c r="D152" s="49"/>
      <c r="E152" s="56" t="n">
        <f aca="false">E141</f>
        <v>619.1210128</v>
      </c>
    </row>
    <row r="153" customFormat="false" ht="15" hidden="false" customHeight="true" outlineLevel="0" collapsed="false">
      <c r="A153" s="66" t="s">
        <v>191</v>
      </c>
      <c r="B153" s="66"/>
      <c r="C153" s="66"/>
      <c r="D153" s="66"/>
      <c r="E153" s="62" t="n">
        <f aca="false">ROUND(SUM(E147:E152),2)</f>
        <v>3880.64</v>
      </c>
    </row>
    <row r="154" customFormat="false" ht="15" hidden="false" customHeight="true" outlineLevel="0" collapsed="false">
      <c r="A154" s="66" t="s">
        <v>197</v>
      </c>
      <c r="B154" s="66"/>
      <c r="C154" s="66"/>
      <c r="D154" s="66"/>
      <c r="E154" s="62" t="n">
        <f aca="false">E153*2</f>
        <v>7761.28</v>
      </c>
    </row>
  </sheetData>
  <mergeCells count="127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4:D154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00FF00"/>
    <pageSetUpPr fitToPage="false"/>
  </sheetPr>
  <dimension ref="A1:E15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3" t="s">
        <v>50</v>
      </c>
      <c r="B1" s="43"/>
      <c r="C1" s="43"/>
      <c r="D1" s="43"/>
      <c r="E1" s="43"/>
    </row>
    <row r="2" customFormat="false" ht="13.8" hidden="false" customHeight="false" outlineLevel="0" collapsed="false">
      <c r="A2" s="21"/>
      <c r="B2" s="21"/>
      <c r="C2" s="44"/>
      <c r="D2" s="44"/>
      <c r="E2" s="45"/>
    </row>
    <row r="3" customFormat="false" ht="15" hidden="false" customHeight="true" outlineLevel="0" collapsed="false">
      <c r="A3" s="46" t="s">
        <v>51</v>
      </c>
      <c r="B3" s="46"/>
      <c r="C3" s="46"/>
      <c r="D3" s="46"/>
      <c r="E3" s="46"/>
    </row>
    <row r="4" customFormat="false" ht="13.8" hidden="false" customHeight="false" outlineLevel="0" collapsed="false">
      <c r="A4" s="21"/>
      <c r="B4" s="21"/>
      <c r="C4" s="44"/>
      <c r="D4" s="44"/>
      <c r="E4" s="45"/>
    </row>
    <row r="5" customFormat="false" ht="15" hidden="false" customHeight="false" outlineLevel="0" collapsed="false">
      <c r="A5" s="47" t="s">
        <v>52</v>
      </c>
      <c r="B5" s="48" t="str">
        <f aca="false">'Orçamento global'!E2</f>
        <v>23232.000461/2022-78</v>
      </c>
      <c r="C5" s="48"/>
      <c r="D5" s="48"/>
      <c r="E5" s="48"/>
    </row>
    <row r="6" customFormat="false" ht="15" hidden="false" customHeight="false" outlineLevel="0" collapsed="false">
      <c r="A6" s="47" t="s">
        <v>53</v>
      </c>
      <c r="B6" s="48" t="str">
        <f aca="false">'Orçamento global'!C2</f>
        <v>25/2022</v>
      </c>
      <c r="C6" s="48"/>
      <c r="D6" s="48"/>
      <c r="E6" s="48"/>
    </row>
    <row r="7" customFormat="false" ht="13.8" hidden="false" customHeight="false" outlineLevel="0" collapsed="false">
      <c r="A7" s="21"/>
      <c r="B7" s="21"/>
      <c r="C7" s="44"/>
      <c r="D7" s="44"/>
      <c r="E7" s="45"/>
    </row>
    <row r="8" customFormat="false" ht="15" hidden="false" customHeight="true" outlineLevel="0" collapsed="false">
      <c r="A8" s="46" t="s">
        <v>54</v>
      </c>
      <c r="B8" s="46"/>
      <c r="C8" s="46"/>
      <c r="D8" s="46"/>
      <c r="E8" s="46"/>
    </row>
    <row r="9" customFormat="false" ht="13.8" hidden="false" customHeight="false" outlineLevel="0" collapsed="false">
      <c r="A9" s="21"/>
      <c r="B9" s="21"/>
      <c r="C9" s="44"/>
      <c r="D9" s="44"/>
      <c r="E9" s="45"/>
    </row>
    <row r="10" customFormat="false" ht="15" hidden="false" customHeight="true" outlineLevel="0" collapsed="false">
      <c r="A10" s="47" t="s">
        <v>55</v>
      </c>
      <c r="B10" s="49" t="s">
        <v>56</v>
      </c>
      <c r="C10" s="49"/>
      <c r="D10" s="49"/>
      <c r="E10" s="50" t="str">
        <f aca="false">'Orçamento global'!I2</f>
        <v>XX/XX/2022</v>
      </c>
    </row>
    <row r="11" customFormat="false" ht="15" hidden="false" customHeight="true" outlineLevel="0" collapsed="false">
      <c r="A11" s="47" t="s">
        <v>57</v>
      </c>
      <c r="B11" s="49" t="s">
        <v>58</v>
      </c>
      <c r="C11" s="49"/>
      <c r="D11" s="49"/>
      <c r="E11" s="51" t="s">
        <v>45</v>
      </c>
    </row>
    <row r="12" customFormat="false" ht="15" hidden="false" customHeight="true" outlineLevel="0" collapsed="false">
      <c r="A12" s="47" t="s">
        <v>59</v>
      </c>
      <c r="B12" s="49" t="s">
        <v>60</v>
      </c>
      <c r="C12" s="49"/>
      <c r="D12" s="49"/>
      <c r="E12" s="51" t="s">
        <v>194</v>
      </c>
    </row>
    <row r="13" customFormat="false" ht="15" hidden="false" customHeight="true" outlineLevel="0" collapsed="false">
      <c r="A13" s="47" t="s">
        <v>62</v>
      </c>
      <c r="B13" s="49" t="s">
        <v>63</v>
      </c>
      <c r="C13" s="49"/>
      <c r="D13" s="49"/>
      <c r="E13" s="47" t="n">
        <v>36</v>
      </c>
    </row>
    <row r="14" customFormat="false" ht="13.8" hidden="false" customHeight="false" outlineLevel="0" collapsed="false">
      <c r="A14" s="21"/>
      <c r="B14" s="21"/>
      <c r="C14" s="44"/>
      <c r="D14" s="44"/>
      <c r="E14" s="45"/>
    </row>
    <row r="15" customFormat="false" ht="15" hidden="false" customHeight="true" outlineLevel="0" collapsed="false">
      <c r="A15" s="46" t="s">
        <v>64</v>
      </c>
      <c r="B15" s="46"/>
      <c r="C15" s="46"/>
      <c r="D15" s="46"/>
      <c r="E15" s="46"/>
    </row>
    <row r="16" customFormat="false" ht="13.8" hidden="false" customHeight="false" outlineLevel="0" collapsed="false">
      <c r="A16" s="21"/>
      <c r="B16" s="21"/>
      <c r="C16" s="44"/>
      <c r="D16" s="44"/>
      <c r="E16" s="45"/>
    </row>
    <row r="17" customFormat="false" ht="28.5" hidden="false" customHeight="true" outlineLevel="0" collapsed="false">
      <c r="A17" s="52" t="s">
        <v>65</v>
      </c>
      <c r="B17" s="52" t="s">
        <v>66</v>
      </c>
      <c r="C17" s="52" t="s">
        <v>67</v>
      </c>
      <c r="D17" s="53" t="s">
        <v>68</v>
      </c>
      <c r="E17" s="53"/>
    </row>
    <row r="18" customFormat="false" ht="28.5" hidden="false" customHeight="true" outlineLevel="0" collapsed="false">
      <c r="A18" s="47" t="s">
        <v>46</v>
      </c>
      <c r="B18" s="47" t="s">
        <v>42</v>
      </c>
      <c r="C18" s="54" t="n">
        <v>36</v>
      </c>
      <c r="D18" s="47" t="s">
        <v>69</v>
      </c>
      <c r="E18" s="47"/>
    </row>
    <row r="19" customFormat="false" ht="13.8" hidden="false" customHeight="false" outlineLevel="0" collapsed="false">
      <c r="A19" s="21"/>
      <c r="B19" s="21"/>
      <c r="C19" s="55"/>
      <c r="D19" s="55"/>
      <c r="E19" s="45"/>
    </row>
    <row r="20" customFormat="false" ht="15" hidden="false" customHeight="true" outlineLevel="0" collapsed="false">
      <c r="A20" s="52" t="s">
        <v>70</v>
      </c>
      <c r="B20" s="52"/>
      <c r="C20" s="52"/>
      <c r="D20" s="52"/>
      <c r="E20" s="52"/>
    </row>
    <row r="21" customFormat="false" ht="15" hidden="false" customHeight="true" outlineLevel="0" collapsed="false">
      <c r="A21" s="47" t="s">
        <v>55</v>
      </c>
      <c r="B21" s="49" t="s">
        <v>71</v>
      </c>
      <c r="C21" s="49"/>
      <c r="D21" s="49"/>
      <c r="E21" s="56" t="s">
        <v>198</v>
      </c>
    </row>
    <row r="22" customFormat="false" ht="15" hidden="false" customHeight="true" outlineLevel="0" collapsed="false">
      <c r="A22" s="47" t="s">
        <v>57</v>
      </c>
      <c r="B22" s="49" t="s">
        <v>73</v>
      </c>
      <c r="C22" s="49"/>
      <c r="D22" s="49"/>
      <c r="E22" s="51" t="s">
        <v>74</v>
      </c>
    </row>
    <row r="23" customFormat="false" ht="15" hidden="false" customHeight="true" outlineLevel="0" collapsed="false">
      <c r="A23" s="47" t="s">
        <v>59</v>
      </c>
      <c r="B23" s="49" t="s">
        <v>75</v>
      </c>
      <c r="C23" s="49"/>
      <c r="D23" s="49"/>
      <c r="E23" s="57" t="n">
        <v>1610.25</v>
      </c>
    </row>
    <row r="24" customFormat="false" ht="13.8" hidden="false" customHeight="false" outlineLevel="0" collapsed="false">
      <c r="A24" s="21"/>
      <c r="B24" s="21"/>
      <c r="C24" s="44"/>
      <c r="D24" s="44"/>
      <c r="E24" s="45"/>
    </row>
    <row r="25" customFormat="false" ht="15" hidden="false" customHeight="true" outlineLevel="0" collapsed="false">
      <c r="A25" s="46" t="s">
        <v>76</v>
      </c>
      <c r="B25" s="46"/>
      <c r="C25" s="46"/>
      <c r="D25" s="46"/>
      <c r="E25" s="46"/>
    </row>
    <row r="26" customFormat="false" ht="13.8" hidden="false" customHeight="false" outlineLevel="0" collapsed="false">
      <c r="A26" s="21"/>
      <c r="B26" s="21"/>
      <c r="C26" s="44"/>
      <c r="D26" s="44"/>
      <c r="E26" s="45"/>
    </row>
    <row r="27" customFormat="false" ht="15" hidden="false" customHeight="true" outlineLevel="0" collapsed="false">
      <c r="A27" s="58" t="s">
        <v>77</v>
      </c>
      <c r="B27" s="58"/>
      <c r="C27" s="58"/>
      <c r="D27" s="58"/>
      <c r="E27" s="58"/>
    </row>
    <row r="28" customFormat="false" ht="13.8" hidden="false" customHeight="false" outlineLevel="0" collapsed="false">
      <c r="A28" s="21"/>
      <c r="B28" s="21"/>
      <c r="C28" s="44"/>
      <c r="D28" s="44"/>
      <c r="E28" s="45"/>
    </row>
    <row r="29" customFormat="false" ht="15" hidden="false" customHeight="true" outlineLevel="0" collapsed="false">
      <c r="A29" s="52" t="s">
        <v>78</v>
      </c>
      <c r="B29" s="52"/>
      <c r="C29" s="52"/>
      <c r="D29" s="52"/>
      <c r="E29" s="52"/>
    </row>
    <row r="30" customFormat="false" ht="15" hidden="false" customHeight="true" outlineLevel="0" collapsed="false">
      <c r="A30" s="52" t="s">
        <v>79</v>
      </c>
      <c r="B30" s="52" t="s">
        <v>80</v>
      </c>
      <c r="C30" s="52"/>
      <c r="D30" s="52"/>
      <c r="E30" s="59" t="s">
        <v>81</v>
      </c>
    </row>
    <row r="31" customFormat="false" ht="15" hidden="false" customHeight="true" outlineLevel="0" collapsed="false">
      <c r="A31" s="47" t="s">
        <v>55</v>
      </c>
      <c r="B31" s="49" t="s">
        <v>82</v>
      </c>
      <c r="C31" s="49"/>
      <c r="D31" s="49"/>
      <c r="E31" s="57" t="n">
        <f aca="false">E23</f>
        <v>1610.25</v>
      </c>
    </row>
    <row r="32" customFormat="false" ht="15" hidden="false" customHeight="true" outlineLevel="0" collapsed="false">
      <c r="A32" s="47" t="s">
        <v>57</v>
      </c>
      <c r="B32" s="49" t="s">
        <v>83</v>
      </c>
      <c r="C32" s="49"/>
      <c r="D32" s="49"/>
      <c r="E32" s="56"/>
    </row>
    <row r="33" customFormat="false" ht="15" hidden="false" customHeight="true" outlineLevel="0" collapsed="false">
      <c r="A33" s="47" t="s">
        <v>59</v>
      </c>
      <c r="B33" s="49" t="s">
        <v>84</v>
      </c>
      <c r="C33" s="49"/>
      <c r="D33" s="49"/>
      <c r="E33" s="56"/>
    </row>
    <row r="34" customFormat="false" ht="15" hidden="false" customHeight="true" outlineLevel="0" collapsed="false">
      <c r="A34" s="47" t="s">
        <v>62</v>
      </c>
      <c r="B34" s="49" t="s">
        <v>85</v>
      </c>
      <c r="C34" s="49"/>
      <c r="D34" s="49"/>
      <c r="E34" s="60" t="n">
        <f aca="false">($E$31+$E$32)/210*15.22*0.39*7</f>
        <v>318.604065</v>
      </c>
    </row>
    <row r="35" customFormat="false" ht="15" hidden="false" customHeight="true" outlineLevel="0" collapsed="false">
      <c r="A35" s="47" t="s">
        <v>86</v>
      </c>
      <c r="B35" s="49" t="s">
        <v>87</v>
      </c>
      <c r="C35" s="49"/>
      <c r="D35" s="49"/>
      <c r="E35" s="60"/>
    </row>
    <row r="36" customFormat="false" ht="15" hidden="false" customHeight="true" outlineLevel="0" collapsed="false">
      <c r="A36" s="47" t="s">
        <v>88</v>
      </c>
      <c r="B36" s="49" t="s">
        <v>89</v>
      </c>
      <c r="C36" s="49"/>
      <c r="D36" s="49"/>
      <c r="E36" s="60"/>
    </row>
    <row r="37" customFormat="false" ht="15" hidden="false" customHeight="true" outlineLevel="0" collapsed="false">
      <c r="A37" s="47" t="s">
        <v>90</v>
      </c>
      <c r="B37" s="49" t="s">
        <v>91</v>
      </c>
      <c r="C37" s="49"/>
      <c r="D37" s="49"/>
      <c r="E37" s="60"/>
    </row>
    <row r="38" customFormat="false" ht="15" hidden="false" customHeight="true" outlineLevel="0" collapsed="false">
      <c r="A38" s="61" t="s">
        <v>92</v>
      </c>
      <c r="B38" s="61"/>
      <c r="C38" s="61"/>
      <c r="D38" s="61"/>
      <c r="E38" s="62" t="n">
        <f aca="false">ROUND(SUM(E31:E37),2)</f>
        <v>1928.85</v>
      </c>
    </row>
    <row r="39" customFormat="false" ht="28.5" hidden="false" customHeight="true" outlineLevel="0" collapsed="false">
      <c r="A39" s="63" t="s">
        <v>93</v>
      </c>
      <c r="B39" s="63"/>
      <c r="C39" s="63"/>
      <c r="D39" s="63"/>
      <c r="E39" s="63"/>
    </row>
    <row r="40" customFormat="false" ht="13.8" hidden="false" customHeight="false" outlineLevel="0" collapsed="false">
      <c r="A40" s="21"/>
      <c r="B40" s="21"/>
      <c r="C40" s="44"/>
      <c r="D40" s="44"/>
      <c r="E40" s="45"/>
    </row>
    <row r="41" customFormat="false" ht="15" hidden="false" customHeight="true" outlineLevel="0" collapsed="false">
      <c r="A41" s="58" t="s">
        <v>94</v>
      </c>
      <c r="B41" s="58"/>
      <c r="C41" s="58"/>
      <c r="D41" s="58"/>
      <c r="E41" s="58"/>
    </row>
    <row r="42" customFormat="false" ht="13.8" hidden="false" customHeight="false" outlineLevel="0" collapsed="false">
      <c r="A42" s="20"/>
      <c r="B42" s="20"/>
      <c r="C42" s="20"/>
      <c r="D42" s="20"/>
      <c r="E42" s="64"/>
    </row>
    <row r="43" customFormat="false" ht="15" hidden="false" customHeight="true" outlineLevel="0" collapsed="false">
      <c r="A43" s="52" t="s">
        <v>95</v>
      </c>
      <c r="B43" s="52"/>
      <c r="C43" s="52"/>
      <c r="D43" s="52"/>
      <c r="E43" s="52"/>
    </row>
    <row r="44" customFormat="false" ht="15" hidden="false" customHeight="true" outlineLevel="0" collapsed="false">
      <c r="A44" s="52" t="s">
        <v>96</v>
      </c>
      <c r="B44" s="52" t="s">
        <v>80</v>
      </c>
      <c r="C44" s="52"/>
      <c r="D44" s="53" t="s">
        <v>97</v>
      </c>
      <c r="E44" s="59" t="s">
        <v>81</v>
      </c>
    </row>
    <row r="45" customFormat="false" ht="15" hidden="false" customHeight="true" outlineLevel="0" collapsed="false">
      <c r="A45" s="47" t="s">
        <v>55</v>
      </c>
      <c r="B45" s="49" t="s">
        <v>98</v>
      </c>
      <c r="C45" s="49"/>
      <c r="D45" s="65" t="n">
        <f aca="false">1/12</f>
        <v>0.08333333333</v>
      </c>
      <c r="E45" s="56" t="n">
        <f aca="false">D45*E38</f>
        <v>160.7375</v>
      </c>
    </row>
    <row r="46" customFormat="false" ht="15" hidden="false" customHeight="true" outlineLevel="0" collapsed="false">
      <c r="A46" s="47" t="s">
        <v>57</v>
      </c>
      <c r="B46" s="49" t="s">
        <v>99</v>
      </c>
      <c r="C46" s="49"/>
      <c r="D46" s="65" t="n">
        <v>0.121</v>
      </c>
      <c r="E46" s="56" t="n">
        <f aca="false">D46*E38</f>
        <v>233.39085</v>
      </c>
    </row>
    <row r="47" customFormat="false" ht="15" hidden="false" customHeight="true" outlineLevel="0" collapsed="false">
      <c r="A47" s="66" t="s">
        <v>100</v>
      </c>
      <c r="B47" s="66"/>
      <c r="C47" s="66"/>
      <c r="D47" s="67" t="n">
        <f aca="false">SUM(D45:D46)</f>
        <v>0.20433333333</v>
      </c>
      <c r="E47" s="62" t="n">
        <f aca="false">SUM(E45:E46)</f>
        <v>394.12835</v>
      </c>
    </row>
    <row r="48" customFormat="false" ht="15" hidden="false" customHeight="true" outlineLevel="0" collapsed="false">
      <c r="A48" s="63" t="s">
        <v>101</v>
      </c>
      <c r="B48" s="63"/>
      <c r="C48" s="63"/>
      <c r="D48" s="63"/>
      <c r="E48" s="63"/>
    </row>
    <row r="49" customFormat="false" ht="13.8" hidden="false" customHeight="false" outlineLevel="0" collapsed="false">
      <c r="A49" s="20"/>
      <c r="B49" s="20"/>
      <c r="C49" s="20"/>
      <c r="D49" s="20"/>
      <c r="E49" s="64"/>
    </row>
    <row r="50" customFormat="false" ht="15" hidden="false" customHeight="true" outlineLevel="0" collapsed="false">
      <c r="A50" s="52" t="s">
        <v>102</v>
      </c>
      <c r="B50" s="52"/>
      <c r="C50" s="52"/>
      <c r="D50" s="52"/>
      <c r="E50" s="52"/>
    </row>
    <row r="51" customFormat="false" ht="15" hidden="false" customHeight="true" outlineLevel="0" collapsed="false">
      <c r="A51" s="52" t="s">
        <v>103</v>
      </c>
      <c r="B51" s="68" t="s">
        <v>80</v>
      </c>
      <c r="C51" s="68"/>
      <c r="D51" s="53" t="s">
        <v>97</v>
      </c>
      <c r="E51" s="59" t="s">
        <v>81</v>
      </c>
    </row>
    <row r="52" customFormat="false" ht="15" hidden="false" customHeight="true" outlineLevel="0" collapsed="false">
      <c r="A52" s="47" t="s">
        <v>104</v>
      </c>
      <c r="B52" s="49" t="s">
        <v>105</v>
      </c>
      <c r="C52" s="49"/>
      <c r="D52" s="65" t="n">
        <v>0.2</v>
      </c>
      <c r="E52" s="56" t="n">
        <f aca="false">(D52)*($E$38+$E$47)</f>
        <v>464.59567</v>
      </c>
    </row>
    <row r="53" customFormat="false" ht="15" hidden="false" customHeight="true" outlineLevel="0" collapsed="false">
      <c r="A53" s="47"/>
      <c r="B53" s="49" t="s">
        <v>106</v>
      </c>
      <c r="C53" s="49"/>
      <c r="D53" s="65" t="n">
        <v>0.025</v>
      </c>
      <c r="E53" s="56" t="n">
        <f aca="false">(D53)*($E$38+$E$47)</f>
        <v>58.07445875</v>
      </c>
    </row>
    <row r="54" customFormat="false" ht="15" hidden="false" customHeight="true" outlineLevel="0" collapsed="false">
      <c r="A54" s="47"/>
      <c r="B54" s="49" t="s">
        <v>26</v>
      </c>
      <c r="C54" s="49"/>
      <c r="D54" s="65" t="n">
        <f aca="false">'Orçamento global'!C12</f>
        <v>0.0212</v>
      </c>
      <c r="E54" s="56" t="n">
        <f aca="false">(D54)*($E$38+$E$47)</f>
        <v>49.24714102</v>
      </c>
    </row>
    <row r="55" customFormat="false" ht="15" hidden="false" customHeight="true" outlineLevel="0" collapsed="false">
      <c r="A55" s="47"/>
      <c r="B55" s="49" t="s">
        <v>107</v>
      </c>
      <c r="C55" s="49"/>
      <c r="D55" s="65" t="n">
        <v>0.015</v>
      </c>
      <c r="E55" s="56" t="n">
        <f aca="false">(D55)*($E$38+$E$47)</f>
        <v>34.84467525</v>
      </c>
    </row>
    <row r="56" customFormat="false" ht="15" hidden="false" customHeight="true" outlineLevel="0" collapsed="false">
      <c r="A56" s="47"/>
      <c r="B56" s="49" t="s">
        <v>108</v>
      </c>
      <c r="C56" s="49"/>
      <c r="D56" s="65" t="n">
        <v>0.01</v>
      </c>
      <c r="E56" s="56" t="n">
        <f aca="false">(D56)*($E$38+$E$47)</f>
        <v>23.2297835</v>
      </c>
    </row>
    <row r="57" customFormat="false" ht="15" hidden="false" customHeight="true" outlineLevel="0" collapsed="false">
      <c r="A57" s="47"/>
      <c r="B57" s="49" t="s">
        <v>109</v>
      </c>
      <c r="C57" s="49"/>
      <c r="D57" s="65" t="n">
        <v>0.006</v>
      </c>
      <c r="E57" s="56" t="n">
        <f aca="false">(D57)*($E$38+$E$47)</f>
        <v>13.9378701</v>
      </c>
    </row>
    <row r="58" customFormat="false" ht="15" hidden="false" customHeight="true" outlineLevel="0" collapsed="false">
      <c r="A58" s="47"/>
      <c r="B58" s="49" t="s">
        <v>110</v>
      </c>
      <c r="C58" s="49"/>
      <c r="D58" s="65" t="n">
        <v>0.002</v>
      </c>
      <c r="E58" s="56" t="n">
        <f aca="false">(D58)*($E$38+$E$47)</f>
        <v>4.6459567</v>
      </c>
    </row>
    <row r="59" customFormat="false" ht="15" hidden="false" customHeight="true" outlineLevel="0" collapsed="false">
      <c r="A59" s="47" t="s">
        <v>111</v>
      </c>
      <c r="B59" s="49" t="s">
        <v>111</v>
      </c>
      <c r="C59" s="49"/>
      <c r="D59" s="65" t="n">
        <v>0.08</v>
      </c>
      <c r="E59" s="56" t="n">
        <f aca="false">D59*(E38+E47)</f>
        <v>185.838268</v>
      </c>
    </row>
    <row r="60" customFormat="false" ht="15" hidden="false" customHeight="true" outlineLevel="0" collapsed="false">
      <c r="A60" s="66" t="s">
        <v>112</v>
      </c>
      <c r="B60" s="66"/>
      <c r="C60" s="66"/>
      <c r="D60" s="67" t="n">
        <f aca="false">SUM(D52:D59)</f>
        <v>0.3592</v>
      </c>
      <c r="E60" s="62" t="n">
        <f aca="false">SUM(E52:E59)</f>
        <v>834.41382332</v>
      </c>
    </row>
    <row r="61" customFormat="false" ht="15" hidden="false" customHeight="true" outlineLevel="0" collapsed="false">
      <c r="A61" s="63" t="s">
        <v>113</v>
      </c>
      <c r="B61" s="63"/>
      <c r="C61" s="63"/>
      <c r="D61" s="63"/>
      <c r="E61" s="63"/>
    </row>
    <row r="62" customFormat="false" ht="13.8" hidden="false" customHeight="false" outlineLevel="0" collapsed="false">
      <c r="A62" s="20"/>
      <c r="B62" s="20"/>
      <c r="C62" s="20"/>
      <c r="D62" s="20"/>
      <c r="E62" s="93"/>
    </row>
    <row r="63" customFormat="false" ht="15" hidden="false" customHeight="true" outlineLevel="0" collapsed="false">
      <c r="A63" s="52" t="s">
        <v>114</v>
      </c>
      <c r="B63" s="52"/>
      <c r="C63" s="52"/>
      <c r="D63" s="52"/>
      <c r="E63" s="52"/>
    </row>
    <row r="64" customFormat="false" ht="15" hidden="false" customHeight="true" outlineLevel="0" collapsed="false">
      <c r="A64" s="69" t="s">
        <v>115</v>
      </c>
      <c r="B64" s="70" t="s">
        <v>80</v>
      </c>
      <c r="C64" s="70"/>
      <c r="D64" s="70"/>
      <c r="E64" s="60" t="s">
        <v>81</v>
      </c>
    </row>
    <row r="65" customFormat="false" ht="28.5" hidden="false" customHeight="true" outlineLevel="0" collapsed="false">
      <c r="A65" s="47" t="s">
        <v>55</v>
      </c>
      <c r="B65" s="49" t="s">
        <v>116</v>
      </c>
      <c r="C65" s="49"/>
      <c r="D65" s="71" t="n">
        <f aca="false">2*15.22*4.6</f>
        <v>140.024</v>
      </c>
      <c r="E65" s="56" t="n">
        <f aca="false">IF(ROUND((D65)-(E31*0.06),2)&lt;0,0,ROUND((D65)-(E31*0.06),2))</f>
        <v>43.41</v>
      </c>
    </row>
    <row r="66" customFormat="false" ht="15" hidden="false" customHeight="true" outlineLevel="0" collapsed="false">
      <c r="A66" s="47" t="s">
        <v>57</v>
      </c>
      <c r="B66" s="49" t="s">
        <v>196</v>
      </c>
      <c r="C66" s="49"/>
      <c r="D66" s="71" t="n">
        <v>24.54</v>
      </c>
      <c r="E66" s="56" t="n">
        <f aca="false">15.22*D66*0.8</f>
        <v>298.79904</v>
      </c>
    </row>
    <row r="67" customFormat="false" ht="15" hidden="false" customHeight="true" outlineLevel="0" collapsed="false">
      <c r="A67" s="47" t="s">
        <v>59</v>
      </c>
      <c r="B67" s="49" t="s">
        <v>118</v>
      </c>
      <c r="C67" s="49"/>
      <c r="D67" s="49"/>
      <c r="E67" s="56" t="n">
        <v>41</v>
      </c>
    </row>
    <row r="68" customFormat="false" ht="15" hidden="false" customHeight="true" outlineLevel="0" collapsed="false">
      <c r="A68" s="47" t="s">
        <v>62</v>
      </c>
      <c r="B68" s="49" t="s">
        <v>119</v>
      </c>
      <c r="C68" s="49"/>
      <c r="D68" s="49"/>
      <c r="E68" s="51" t="n">
        <v>3.53</v>
      </c>
    </row>
    <row r="69" customFormat="false" ht="15" hidden="false" customHeight="true" outlineLevel="0" collapsed="false">
      <c r="A69" s="47" t="s">
        <v>86</v>
      </c>
      <c r="B69" s="49" t="s">
        <v>91</v>
      </c>
      <c r="C69" s="49"/>
      <c r="D69" s="49"/>
      <c r="E69" s="56"/>
    </row>
    <row r="70" customFormat="false" ht="15" hidden="false" customHeight="true" outlineLevel="0" collapsed="false">
      <c r="A70" s="61" t="s">
        <v>120</v>
      </c>
      <c r="B70" s="61"/>
      <c r="C70" s="61"/>
      <c r="D70" s="61"/>
      <c r="E70" s="62" t="n">
        <f aca="false">SUM(E65:E69)</f>
        <v>386.73904</v>
      </c>
    </row>
    <row r="71" customFormat="false" ht="13.8" hidden="false" customHeight="false" outlineLevel="0" collapsed="false">
      <c r="A71" s="21"/>
      <c r="B71" s="44"/>
      <c r="C71" s="72"/>
      <c r="D71" s="44"/>
      <c r="E71" s="45"/>
    </row>
    <row r="72" customFormat="false" ht="15" hidden="false" customHeight="true" outlineLevel="0" collapsed="false">
      <c r="A72" s="43" t="s">
        <v>121</v>
      </c>
      <c r="B72" s="43"/>
      <c r="C72" s="43"/>
      <c r="D72" s="43"/>
      <c r="E72" s="43"/>
    </row>
    <row r="73" customFormat="false" ht="13.8" hidden="false" customHeight="false" outlineLevel="0" collapsed="false">
      <c r="A73" s="21"/>
      <c r="B73" s="44"/>
      <c r="C73" s="72"/>
      <c r="D73" s="44"/>
      <c r="E73" s="45"/>
    </row>
    <row r="74" customFormat="false" ht="15" hidden="false" customHeight="true" outlineLevel="0" collapsed="false">
      <c r="A74" s="52" t="s">
        <v>122</v>
      </c>
      <c r="B74" s="52"/>
      <c r="C74" s="52"/>
      <c r="D74" s="52"/>
      <c r="E74" s="52"/>
    </row>
    <row r="75" customFormat="false" ht="15" hidden="false" customHeight="true" outlineLevel="0" collapsed="false">
      <c r="A75" s="52" t="n">
        <v>2</v>
      </c>
      <c r="B75" s="52" t="s">
        <v>80</v>
      </c>
      <c r="C75" s="52"/>
      <c r="D75" s="52"/>
      <c r="E75" s="59" t="s">
        <v>81</v>
      </c>
    </row>
    <row r="76" customFormat="false" ht="15" hidden="false" customHeight="true" outlineLevel="0" collapsed="false">
      <c r="A76" s="47" t="s">
        <v>96</v>
      </c>
      <c r="B76" s="49" t="s">
        <v>123</v>
      </c>
      <c r="C76" s="49"/>
      <c r="D76" s="49"/>
      <c r="E76" s="56" t="n">
        <f aca="false">E47</f>
        <v>394.12835</v>
      </c>
    </row>
    <row r="77" customFormat="false" ht="15" hidden="false" customHeight="true" outlineLevel="0" collapsed="false">
      <c r="A77" s="47" t="s">
        <v>103</v>
      </c>
      <c r="B77" s="49" t="s">
        <v>124</v>
      </c>
      <c r="C77" s="49"/>
      <c r="D77" s="49"/>
      <c r="E77" s="56" t="n">
        <f aca="false">E60</f>
        <v>834.4138233</v>
      </c>
    </row>
    <row r="78" customFormat="false" ht="15" hidden="false" customHeight="true" outlineLevel="0" collapsed="false">
      <c r="A78" s="47" t="s">
        <v>115</v>
      </c>
      <c r="B78" s="49" t="s">
        <v>125</v>
      </c>
      <c r="C78" s="49"/>
      <c r="D78" s="49"/>
      <c r="E78" s="56" t="n">
        <f aca="false">E70</f>
        <v>386.73904</v>
      </c>
    </row>
    <row r="79" customFormat="false" ht="15" hidden="false" customHeight="true" outlineLevel="0" collapsed="false">
      <c r="A79" s="61" t="s">
        <v>126</v>
      </c>
      <c r="B79" s="61"/>
      <c r="C79" s="61"/>
      <c r="D79" s="61"/>
      <c r="E79" s="62" t="n">
        <f aca="false">SUM(E76:E78)</f>
        <v>1615.281213</v>
      </c>
    </row>
    <row r="80" customFormat="false" ht="13.8" hidden="false" customHeight="false" outlineLevel="0" collapsed="false">
      <c r="A80" s="21"/>
      <c r="B80" s="44"/>
      <c r="C80" s="72"/>
      <c r="D80" s="44"/>
      <c r="E80" s="45"/>
    </row>
    <row r="81" customFormat="false" ht="15" hidden="false" customHeight="true" outlineLevel="0" collapsed="false">
      <c r="A81" s="58" t="s">
        <v>127</v>
      </c>
      <c r="B81" s="58"/>
      <c r="C81" s="58"/>
      <c r="D81" s="58"/>
      <c r="E81" s="58"/>
    </row>
    <row r="82" customFormat="false" ht="13.8" hidden="false" customHeight="false" outlineLevel="0" collapsed="false">
      <c r="A82" s="73"/>
      <c r="B82" s="44"/>
      <c r="C82" s="72"/>
      <c r="D82" s="44"/>
      <c r="E82" s="45"/>
    </row>
    <row r="83" customFormat="false" ht="15" hidden="false" customHeight="true" outlineLevel="0" collapsed="false">
      <c r="A83" s="52" t="s">
        <v>128</v>
      </c>
      <c r="B83" s="52"/>
      <c r="C83" s="52"/>
      <c r="D83" s="52"/>
      <c r="E83" s="52"/>
    </row>
    <row r="84" customFormat="false" ht="15" hidden="false" customHeight="true" outlineLevel="0" collapsed="false">
      <c r="A84" s="52" t="n">
        <v>3</v>
      </c>
      <c r="B84" s="52" t="s">
        <v>80</v>
      </c>
      <c r="C84" s="52"/>
      <c r="D84" s="52" t="s">
        <v>129</v>
      </c>
      <c r="E84" s="59" t="s">
        <v>81</v>
      </c>
    </row>
    <row r="85" customFormat="false" ht="15" hidden="false" customHeight="true" outlineLevel="0" collapsed="false">
      <c r="A85" s="47" t="s">
        <v>55</v>
      </c>
      <c r="B85" s="49" t="s">
        <v>130</v>
      </c>
      <c r="C85" s="49"/>
      <c r="D85" s="74" t="n">
        <f aca="false">0.42%/3</f>
        <v>0.0014</v>
      </c>
      <c r="E85" s="56" t="n">
        <f aca="false">D85*(E38)</f>
        <v>2.70039</v>
      </c>
    </row>
    <row r="86" customFormat="false" ht="15" hidden="false" customHeight="true" outlineLevel="0" collapsed="false">
      <c r="A86" s="47" t="s">
        <v>57</v>
      </c>
      <c r="B86" s="49" t="s">
        <v>131</v>
      </c>
      <c r="C86" s="49"/>
      <c r="D86" s="75" t="n">
        <f aca="false">D85*0.08</f>
        <v>0.000112</v>
      </c>
      <c r="E86" s="56" t="n">
        <f aca="false">D86*(E38)</f>
        <v>0.2160312</v>
      </c>
    </row>
    <row r="87" customFormat="false" ht="28.5" hidden="false" customHeight="true" outlineLevel="0" collapsed="false">
      <c r="A87" s="47" t="s">
        <v>59</v>
      </c>
      <c r="B87" s="49" t="s">
        <v>132</v>
      </c>
      <c r="C87" s="49"/>
      <c r="D87" s="75" t="n">
        <v>0.0347</v>
      </c>
      <c r="E87" s="56" t="n">
        <f aca="false">D87*(E38)</f>
        <v>66.931095</v>
      </c>
    </row>
    <row r="88" customFormat="false" ht="15" hidden="false" customHeight="true" outlineLevel="0" collapsed="false">
      <c r="A88" s="47" t="s">
        <v>62</v>
      </c>
      <c r="B88" s="49" t="s">
        <v>133</v>
      </c>
      <c r="C88" s="49"/>
      <c r="D88" s="75" t="n">
        <f aca="false">7/30/12/3</f>
        <v>0.006481481481</v>
      </c>
      <c r="E88" s="56" t="n">
        <f aca="false">D88*(E38)</f>
        <v>12.50180556</v>
      </c>
    </row>
    <row r="89" customFormat="false" ht="28.5" hidden="false" customHeight="true" outlineLevel="0" collapsed="false">
      <c r="A89" s="47" t="s">
        <v>86</v>
      </c>
      <c r="B89" s="49" t="s">
        <v>134</v>
      </c>
      <c r="C89" s="49"/>
      <c r="D89" s="75" t="n">
        <f aca="false">D88*D60</f>
        <v>0.002328148148</v>
      </c>
      <c r="E89" s="56" t="n">
        <f aca="false">D89*(E38)</f>
        <v>4.490648556</v>
      </c>
    </row>
    <row r="90" customFormat="false" ht="15" hidden="false" customHeight="true" outlineLevel="0" collapsed="false">
      <c r="A90" s="47" t="s">
        <v>88</v>
      </c>
      <c r="B90" s="49" t="s">
        <v>135</v>
      </c>
      <c r="C90" s="49"/>
      <c r="D90" s="76" t="n">
        <f aca="false">0.062%/3</f>
        <v>0.0002066666667</v>
      </c>
      <c r="E90" s="56" t="n">
        <f aca="false">D90*E38</f>
        <v>0.398629</v>
      </c>
    </row>
    <row r="91" customFormat="false" ht="15" hidden="false" customHeight="true" outlineLevel="0" collapsed="false">
      <c r="A91" s="61" t="s">
        <v>136</v>
      </c>
      <c r="B91" s="61"/>
      <c r="C91" s="61"/>
      <c r="D91" s="61"/>
      <c r="E91" s="62" t="n">
        <f aca="false">SUM(E85:E90)</f>
        <v>87.23859931</v>
      </c>
    </row>
    <row r="92" customFormat="false" ht="15" hidden="false" customHeight="true" outlineLevel="0" collapsed="false">
      <c r="A92" s="63" t="s">
        <v>137</v>
      </c>
      <c r="B92" s="63"/>
      <c r="C92" s="63"/>
      <c r="D92" s="63"/>
      <c r="E92" s="63"/>
    </row>
    <row r="93" customFormat="false" ht="13.8" hidden="false" customHeight="false" outlineLevel="0" collapsed="false">
      <c r="A93" s="77"/>
      <c r="B93" s="44"/>
      <c r="C93" s="72"/>
      <c r="D93" s="44"/>
      <c r="E93" s="45"/>
    </row>
    <row r="94" customFormat="false" ht="15" hidden="false" customHeight="true" outlineLevel="0" collapsed="false">
      <c r="A94" s="58" t="s">
        <v>138</v>
      </c>
      <c r="B94" s="58"/>
      <c r="C94" s="58"/>
      <c r="D94" s="58"/>
      <c r="E94" s="58"/>
    </row>
    <row r="95" customFormat="false" ht="13.8" hidden="false" customHeight="false" outlineLevel="0" collapsed="false">
      <c r="A95" s="12"/>
      <c r="B95" s="44"/>
      <c r="C95" s="72"/>
      <c r="D95" s="44"/>
      <c r="E95" s="45"/>
    </row>
    <row r="96" customFormat="false" ht="15" hidden="false" customHeight="true" outlineLevel="0" collapsed="false">
      <c r="A96" s="52" t="s">
        <v>139</v>
      </c>
      <c r="B96" s="52"/>
      <c r="C96" s="52"/>
      <c r="D96" s="52"/>
      <c r="E96" s="52"/>
    </row>
    <row r="97" customFormat="false" ht="28.5" hidden="false" customHeight="true" outlineLevel="0" collapsed="false">
      <c r="A97" s="80" t="n">
        <v>44200</v>
      </c>
      <c r="B97" s="68" t="s">
        <v>80</v>
      </c>
      <c r="C97" s="68"/>
      <c r="D97" s="52" t="s">
        <v>129</v>
      </c>
      <c r="E97" s="59" t="s">
        <v>141</v>
      </c>
    </row>
    <row r="98" customFormat="false" ht="28.5" hidden="false" customHeight="true" outlineLevel="0" collapsed="false">
      <c r="A98" s="47" t="s">
        <v>55</v>
      </c>
      <c r="B98" s="49" t="s">
        <v>142</v>
      </c>
      <c r="C98" s="49"/>
      <c r="D98" s="78" t="n">
        <v>0.008109589041</v>
      </c>
      <c r="E98" s="56" t="n">
        <f aca="false">D98*$E$38</f>
        <v>15.6421808217329</v>
      </c>
    </row>
    <row r="99" customFormat="false" ht="28.5" hidden="false" customHeight="true" outlineLevel="0" collapsed="false">
      <c r="A99" s="47" t="s">
        <v>57</v>
      </c>
      <c r="B99" s="49" t="s">
        <v>143</v>
      </c>
      <c r="C99" s="49"/>
      <c r="D99" s="78" t="n">
        <v>0.0006164383562</v>
      </c>
      <c r="E99" s="56" t="n">
        <f aca="false">D99*$E$38</f>
        <v>1.18901712335637</v>
      </c>
    </row>
    <row r="100" customFormat="false" ht="28.5" hidden="false" customHeight="true" outlineLevel="0" collapsed="false">
      <c r="A100" s="47" t="s">
        <v>59</v>
      </c>
      <c r="B100" s="49" t="s">
        <v>144</v>
      </c>
      <c r="C100" s="49"/>
      <c r="D100" s="78" t="n">
        <v>0.0003205479452</v>
      </c>
      <c r="E100" s="56" t="n">
        <f aca="false">D100*$E$38</f>
        <v>0.61828890409902</v>
      </c>
    </row>
    <row r="101" customFormat="false" ht="15" hidden="false" customHeight="true" outlineLevel="0" collapsed="false">
      <c r="A101" s="47" t="s">
        <v>62</v>
      </c>
      <c r="B101" s="79" t="s">
        <v>145</v>
      </c>
      <c r="C101" s="79"/>
      <c r="D101" s="78" t="n">
        <v>0.0009715068493</v>
      </c>
      <c r="E101" s="56" t="n">
        <f aca="false">D101*$E$38</f>
        <v>1.87389098627231</v>
      </c>
    </row>
    <row r="102" customFormat="false" ht="15" hidden="false" customHeight="true" outlineLevel="0" collapsed="false">
      <c r="A102" s="47" t="s">
        <v>86</v>
      </c>
      <c r="B102" s="79" t="s">
        <v>146</v>
      </c>
      <c r="C102" s="79"/>
      <c r="D102" s="78" t="n">
        <v>0.01632876712</v>
      </c>
      <c r="E102" s="56" t="n">
        <f aca="false">D102*$E$38</f>
        <v>31.495742459412</v>
      </c>
    </row>
    <row r="103" customFormat="false" ht="15" hidden="false" customHeight="true" outlineLevel="0" collapsed="false">
      <c r="A103" s="61" t="s">
        <v>147</v>
      </c>
      <c r="B103" s="61"/>
      <c r="C103" s="61"/>
      <c r="D103" s="61"/>
      <c r="E103" s="62" t="n">
        <f aca="false">SUM(E98:E102)</f>
        <v>50.81912029</v>
      </c>
    </row>
    <row r="104" customFormat="false" ht="13.8" hidden="false" customHeight="false" outlineLevel="0" collapsed="false">
      <c r="A104" s="12"/>
      <c r="B104" s="44"/>
      <c r="C104" s="72"/>
      <c r="D104" s="44"/>
      <c r="E104" s="45"/>
    </row>
    <row r="105" customFormat="false" ht="15" hidden="false" customHeight="true" outlineLevel="0" collapsed="false">
      <c r="A105" s="52" t="s">
        <v>148</v>
      </c>
      <c r="B105" s="52"/>
      <c r="C105" s="52"/>
      <c r="D105" s="52"/>
      <c r="E105" s="52"/>
    </row>
    <row r="106" customFormat="false" ht="28.5" hidden="false" customHeight="true" outlineLevel="0" collapsed="false">
      <c r="A106" s="80" t="n">
        <v>44231</v>
      </c>
      <c r="B106" s="68" t="s">
        <v>80</v>
      </c>
      <c r="C106" s="68"/>
      <c r="D106" s="68"/>
      <c r="E106" s="59" t="s">
        <v>141</v>
      </c>
    </row>
    <row r="107" customFormat="false" ht="15" hidden="false" customHeight="true" outlineLevel="0" collapsed="false">
      <c r="A107" s="47" t="s">
        <v>55</v>
      </c>
      <c r="B107" s="49" t="s">
        <v>149</v>
      </c>
      <c r="C107" s="49"/>
      <c r="D107" s="49"/>
      <c r="E107" s="56" t="n">
        <f aca="false">((E38/210)*1.5)*0.5*15.22</f>
        <v>104.846775</v>
      </c>
    </row>
    <row r="108" customFormat="false" ht="15" hidden="false" customHeight="true" outlineLevel="0" collapsed="false">
      <c r="A108" s="61" t="s">
        <v>147</v>
      </c>
      <c r="B108" s="61"/>
      <c r="C108" s="61"/>
      <c r="D108" s="61"/>
      <c r="E108" s="62" t="n">
        <f aca="false">E107</f>
        <v>104.846775</v>
      </c>
    </row>
    <row r="109" customFormat="false" ht="13.8" hidden="false" customHeight="false" outlineLevel="0" collapsed="false">
      <c r="A109" s="73"/>
      <c r="B109" s="73"/>
      <c r="C109" s="73"/>
      <c r="D109" s="73"/>
      <c r="E109" s="73"/>
    </row>
    <row r="110" customFormat="false" ht="15" hidden="false" customHeight="true" outlineLevel="0" collapsed="false">
      <c r="A110" s="58" t="s">
        <v>150</v>
      </c>
      <c r="B110" s="58"/>
      <c r="C110" s="58"/>
      <c r="D110" s="58"/>
      <c r="E110" s="58"/>
    </row>
    <row r="111" customFormat="false" ht="13.8" hidden="false" customHeight="false" outlineLevel="0" collapsed="false">
      <c r="A111" s="81"/>
      <c r="B111" s="81"/>
      <c r="C111" s="81"/>
      <c r="D111" s="81"/>
      <c r="E111" s="81"/>
    </row>
    <row r="112" customFormat="false" ht="15" hidden="false" customHeight="true" outlineLevel="0" collapsed="false">
      <c r="A112" s="52" t="s">
        <v>151</v>
      </c>
      <c r="B112" s="68" t="s">
        <v>80</v>
      </c>
      <c r="C112" s="68"/>
      <c r="D112" s="68"/>
      <c r="E112" s="59" t="s">
        <v>81</v>
      </c>
    </row>
    <row r="113" customFormat="false" ht="15" hidden="false" customHeight="true" outlineLevel="0" collapsed="false">
      <c r="A113" s="47" t="s">
        <v>55</v>
      </c>
      <c r="B113" s="49" t="s">
        <v>152</v>
      </c>
      <c r="C113" s="49"/>
      <c r="D113" s="49"/>
      <c r="E113" s="56" t="n">
        <v>36.13</v>
      </c>
    </row>
    <row r="114" customFormat="false" ht="15" hidden="false" customHeight="true" outlineLevel="0" collapsed="false">
      <c r="A114" s="47" t="s">
        <v>57</v>
      </c>
      <c r="B114" s="49" t="s">
        <v>153</v>
      </c>
      <c r="C114" s="49"/>
      <c r="D114" s="49"/>
      <c r="E114" s="56"/>
    </row>
    <row r="115" customFormat="false" ht="15" hidden="false" customHeight="true" outlineLevel="0" collapsed="false">
      <c r="A115" s="47" t="s">
        <v>59</v>
      </c>
      <c r="B115" s="49" t="s">
        <v>154</v>
      </c>
      <c r="C115" s="49"/>
      <c r="D115" s="49"/>
      <c r="E115" s="56"/>
    </row>
    <row r="116" customFormat="false" ht="15" hidden="false" customHeight="true" outlineLevel="0" collapsed="false">
      <c r="A116" s="47" t="s">
        <v>62</v>
      </c>
      <c r="B116" s="49" t="s">
        <v>155</v>
      </c>
      <c r="C116" s="49"/>
      <c r="D116" s="49"/>
      <c r="E116" s="56" t="n">
        <f aca="false">'Equipamentos - Vigia'!D12/C18/2</f>
        <v>8.225555556</v>
      </c>
    </row>
    <row r="117" customFormat="false" ht="15" hidden="false" customHeight="true" outlineLevel="0" collapsed="false">
      <c r="A117" s="47" t="s">
        <v>86</v>
      </c>
      <c r="B117" s="49" t="s">
        <v>91</v>
      </c>
      <c r="C117" s="49"/>
      <c r="D117" s="49"/>
      <c r="E117" s="56"/>
    </row>
    <row r="118" customFormat="false" ht="15" hidden="false" customHeight="true" outlineLevel="0" collapsed="false">
      <c r="A118" s="66" t="s">
        <v>156</v>
      </c>
      <c r="B118" s="66"/>
      <c r="C118" s="66"/>
      <c r="D118" s="66"/>
      <c r="E118" s="62" t="n">
        <f aca="false">SUM(E113:E117)</f>
        <v>44.35555556</v>
      </c>
    </row>
    <row r="119" customFormat="false" ht="13.8" hidden="false" customHeight="false" outlineLevel="0" collapsed="false">
      <c r="A119" s="82"/>
      <c r="B119" s="82"/>
      <c r="C119" s="82"/>
      <c r="D119" s="82"/>
      <c r="E119" s="82"/>
    </row>
    <row r="120" customFormat="false" ht="13.8" hidden="false" customHeight="false" outlineLevel="0" collapsed="false">
      <c r="A120" s="21"/>
      <c r="B120" s="21"/>
      <c r="C120" s="44"/>
      <c r="D120" s="44"/>
      <c r="E120" s="45"/>
    </row>
    <row r="121" customFormat="false" ht="13.8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3.8" hidden="false" customHeight="false" outlineLevel="0" collapsed="false">
      <c r="A122" s="21"/>
      <c r="B122" s="21"/>
      <c r="C122" s="44"/>
      <c r="D122" s="44"/>
      <c r="E122" s="45"/>
    </row>
    <row r="123" customFormat="false" ht="15" hidden="false" customHeight="true" outlineLevel="0" collapsed="false">
      <c r="A123" s="52" t="n">
        <v>5</v>
      </c>
      <c r="B123" s="52" t="s">
        <v>158</v>
      </c>
      <c r="C123" s="52"/>
      <c r="D123" s="52"/>
      <c r="E123" s="59" t="s">
        <v>81</v>
      </c>
    </row>
    <row r="124" customFormat="false" ht="15" hidden="false" customHeight="true" outlineLevel="0" collapsed="false">
      <c r="A124" s="47" t="s">
        <v>55</v>
      </c>
      <c r="B124" s="49" t="s">
        <v>159</v>
      </c>
      <c r="C124" s="49"/>
      <c r="D124" s="49"/>
      <c r="E124" s="56" t="n">
        <f aca="false">E38</f>
        <v>1928.85</v>
      </c>
    </row>
    <row r="125" customFormat="false" ht="15" hidden="false" customHeight="true" outlineLevel="0" collapsed="false">
      <c r="A125" s="47" t="s">
        <v>57</v>
      </c>
      <c r="B125" s="49" t="s">
        <v>160</v>
      </c>
      <c r="C125" s="49"/>
      <c r="D125" s="49"/>
      <c r="E125" s="56" t="n">
        <f aca="false">E79</f>
        <v>1615.281213</v>
      </c>
    </row>
    <row r="126" customFormat="false" ht="15" hidden="false" customHeight="true" outlineLevel="0" collapsed="false">
      <c r="A126" s="47" t="s">
        <v>59</v>
      </c>
      <c r="B126" s="49" t="s">
        <v>161</v>
      </c>
      <c r="C126" s="49"/>
      <c r="D126" s="49"/>
      <c r="E126" s="56" t="n">
        <f aca="false">E91</f>
        <v>87.23859931</v>
      </c>
    </row>
    <row r="127" customFormat="false" ht="15" hidden="false" customHeight="true" outlineLevel="0" collapsed="false">
      <c r="A127" s="47" t="s">
        <v>62</v>
      </c>
      <c r="B127" s="49" t="s">
        <v>162</v>
      </c>
      <c r="C127" s="49"/>
      <c r="D127" s="49"/>
      <c r="E127" s="56" t="n">
        <f aca="false">E103+E108</f>
        <v>155.6658953</v>
      </c>
    </row>
    <row r="128" customFormat="false" ht="15" hidden="false" customHeight="true" outlineLevel="0" collapsed="false">
      <c r="A128" s="47" t="s">
        <v>86</v>
      </c>
      <c r="B128" s="49" t="s">
        <v>163</v>
      </c>
      <c r="C128" s="49"/>
      <c r="D128" s="49"/>
      <c r="E128" s="56" t="n">
        <f aca="false">E118</f>
        <v>44.35555556</v>
      </c>
    </row>
    <row r="129" customFormat="false" ht="15" hidden="false" customHeight="true" outlineLevel="0" collapsed="false">
      <c r="A129" s="61" t="s">
        <v>158</v>
      </c>
      <c r="B129" s="61"/>
      <c r="C129" s="61"/>
      <c r="D129" s="61"/>
      <c r="E129" s="62" t="n">
        <f aca="false">SUM(E124:E128)</f>
        <v>3831.391263</v>
      </c>
    </row>
    <row r="130" customFormat="false" ht="13.8" hidden="false" customHeight="false" outlineLevel="0" collapsed="false">
      <c r="A130" s="21"/>
      <c r="B130" s="21"/>
      <c r="C130" s="44"/>
      <c r="D130" s="44"/>
      <c r="E130" s="45"/>
    </row>
    <row r="131" customFormat="false" ht="15" hidden="false" customHeight="true" outlineLevel="0" collapsed="false">
      <c r="A131" s="58" t="s">
        <v>164</v>
      </c>
      <c r="B131" s="58"/>
      <c r="C131" s="58"/>
      <c r="D131" s="58"/>
      <c r="E131" s="58"/>
    </row>
    <row r="132" customFormat="false" ht="13.8" hidden="false" customHeight="false" outlineLevel="0" collapsed="false">
      <c r="A132" s="21"/>
      <c r="B132" s="21"/>
      <c r="C132" s="44"/>
      <c r="D132" s="44"/>
      <c r="E132" s="45"/>
    </row>
    <row r="133" customFormat="false" ht="15" hidden="false" customHeight="true" outlineLevel="0" collapsed="false">
      <c r="A133" s="52" t="s">
        <v>165</v>
      </c>
      <c r="B133" s="52"/>
      <c r="C133" s="52"/>
      <c r="D133" s="52"/>
      <c r="E133" s="52"/>
    </row>
    <row r="134" customFormat="false" ht="15" hidden="false" customHeight="true" outlineLevel="0" collapsed="false">
      <c r="A134" s="47" t="s">
        <v>55</v>
      </c>
      <c r="B134" s="49" t="s">
        <v>166</v>
      </c>
      <c r="C134" s="49"/>
      <c r="D134" s="83" t="n">
        <v>0.0235</v>
      </c>
      <c r="E134" s="56" t="n">
        <f aca="false">E129*D134</f>
        <v>90.03769469</v>
      </c>
    </row>
    <row r="135" customFormat="false" ht="15" hidden="false" customHeight="true" outlineLevel="0" collapsed="false">
      <c r="A135" s="47" t="s">
        <v>57</v>
      </c>
      <c r="B135" s="49" t="s">
        <v>167</v>
      </c>
      <c r="C135" s="49"/>
      <c r="D135" s="83" t="n">
        <v>0.0201</v>
      </c>
      <c r="E135" s="56" t="n">
        <f aca="false">(E129+E134)*D135</f>
        <v>78.82072206</v>
      </c>
    </row>
    <row r="136" customFormat="false" ht="15" hidden="false" customHeight="false" outlineLevel="0" collapsed="false">
      <c r="A136" s="84" t="s">
        <v>59</v>
      </c>
      <c r="B136" s="85" t="s">
        <v>168</v>
      </c>
      <c r="C136" s="85"/>
      <c r="D136" s="86" t="n">
        <f aca="false">SUM(D138:D140)</f>
        <v>0.1225</v>
      </c>
      <c r="E136" s="56" t="n">
        <f aca="false">E138+E139+E140</f>
        <v>558.439414</v>
      </c>
    </row>
    <row r="137" customFormat="false" ht="15" hidden="false" customHeight="false" outlineLevel="0" collapsed="false">
      <c r="A137" s="84" t="s">
        <v>169</v>
      </c>
      <c r="B137" s="87" t="s">
        <v>170</v>
      </c>
      <c r="C137" s="88"/>
      <c r="D137" s="89" t="n">
        <f aca="false">1-D136</f>
        <v>0.8775</v>
      </c>
      <c r="E137" s="90" t="n">
        <f aca="false">(E129+E134+E135)/D137</f>
        <v>4558.689094</v>
      </c>
    </row>
    <row r="138" customFormat="false" ht="15" hidden="false" customHeight="false" outlineLevel="0" collapsed="false">
      <c r="A138" s="91" t="s">
        <v>171</v>
      </c>
      <c r="B138" s="85" t="s">
        <v>24</v>
      </c>
      <c r="C138" s="85"/>
      <c r="D138" s="65" t="n">
        <f aca="false">'Orçamento global'!G11</f>
        <v>0.0165</v>
      </c>
      <c r="E138" s="90" t="n">
        <f aca="false">D138*$E$137</f>
        <v>75.218370051</v>
      </c>
    </row>
    <row r="139" customFormat="false" ht="15" hidden="false" customHeight="false" outlineLevel="0" collapsed="false">
      <c r="A139" s="91" t="s">
        <v>172</v>
      </c>
      <c r="B139" s="85" t="s">
        <v>25</v>
      </c>
      <c r="C139" s="85"/>
      <c r="D139" s="65" t="n">
        <f aca="false">'Orçamento global'!I11</f>
        <v>0.076</v>
      </c>
      <c r="E139" s="90" t="n">
        <f aca="false">D139*$E$137</f>
        <v>346.460371144</v>
      </c>
    </row>
    <row r="140" customFormat="false" ht="15" hidden="false" customHeight="false" outlineLevel="0" collapsed="false">
      <c r="A140" s="84" t="s">
        <v>173</v>
      </c>
      <c r="B140" s="85" t="s">
        <v>174</v>
      </c>
      <c r="C140" s="85"/>
      <c r="D140" s="83" t="n">
        <v>0.03</v>
      </c>
      <c r="E140" s="90" t="n">
        <f aca="false">D140*$E$137</f>
        <v>136.76067282</v>
      </c>
    </row>
    <row r="141" customFormat="false" ht="15" hidden="false" customHeight="true" outlineLevel="0" collapsed="false">
      <c r="A141" s="66" t="s">
        <v>175</v>
      </c>
      <c r="B141" s="66"/>
      <c r="C141" s="66"/>
      <c r="D141" s="66"/>
      <c r="E141" s="62" t="n">
        <f aca="false">SUM(E134:E136)</f>
        <v>727.2978308</v>
      </c>
    </row>
    <row r="142" customFormat="false" ht="13.8" hidden="false" customHeight="false" outlineLevel="0" collapsed="false">
      <c r="A142" s="21"/>
      <c r="B142" s="21"/>
      <c r="C142" s="44"/>
      <c r="D142" s="44"/>
      <c r="E142" s="45"/>
    </row>
    <row r="143" customFormat="false" ht="15" hidden="false" customHeight="true" outlineLevel="0" collapsed="false">
      <c r="A143" s="46" t="s">
        <v>176</v>
      </c>
      <c r="B143" s="46"/>
      <c r="C143" s="46"/>
      <c r="D143" s="46"/>
      <c r="E143" s="46"/>
    </row>
    <row r="144" customFormat="false" ht="13.8" hidden="false" customHeight="false" outlineLevel="0" collapsed="false">
      <c r="A144" s="21"/>
      <c r="B144" s="21"/>
      <c r="C144" s="44"/>
      <c r="D144" s="44"/>
      <c r="E144" s="45"/>
    </row>
    <row r="145" customFormat="false" ht="15" hidden="false" customHeight="true" outlineLevel="0" collapsed="false">
      <c r="A145" s="52" t="s">
        <v>177</v>
      </c>
      <c r="B145" s="52"/>
      <c r="C145" s="52"/>
      <c r="D145" s="52"/>
      <c r="E145" s="52"/>
    </row>
    <row r="146" customFormat="false" ht="15" hidden="false" customHeight="true" outlineLevel="0" collapsed="false">
      <c r="A146" s="69"/>
      <c r="B146" s="70" t="s">
        <v>178</v>
      </c>
      <c r="C146" s="70"/>
      <c r="D146" s="70"/>
      <c r="E146" s="60" t="s">
        <v>81</v>
      </c>
    </row>
    <row r="147" customFormat="false" ht="15" hidden="false" customHeight="true" outlineLevel="0" collapsed="false">
      <c r="A147" s="47" t="s">
        <v>179</v>
      </c>
      <c r="B147" s="49" t="s">
        <v>180</v>
      </c>
      <c r="C147" s="49"/>
      <c r="D147" s="49"/>
      <c r="E147" s="56" t="n">
        <f aca="false">E124</f>
        <v>1928.85</v>
      </c>
    </row>
    <row r="148" customFormat="false" ht="15" hidden="false" customHeight="true" outlineLevel="0" collapsed="false">
      <c r="A148" s="47" t="s">
        <v>181</v>
      </c>
      <c r="B148" s="49" t="s">
        <v>182</v>
      </c>
      <c r="C148" s="49"/>
      <c r="D148" s="49"/>
      <c r="E148" s="56" t="n">
        <f aca="false">E125</f>
        <v>1615.281213</v>
      </c>
    </row>
    <row r="149" customFormat="false" ht="15" hidden="false" customHeight="true" outlineLevel="0" collapsed="false">
      <c r="A149" s="47" t="s">
        <v>183</v>
      </c>
      <c r="B149" s="49" t="s">
        <v>184</v>
      </c>
      <c r="C149" s="49"/>
      <c r="D149" s="49"/>
      <c r="E149" s="56" t="n">
        <f aca="false">E126</f>
        <v>87.23859931</v>
      </c>
    </row>
    <row r="150" customFormat="false" ht="15" hidden="false" customHeight="true" outlineLevel="0" collapsed="false">
      <c r="A150" s="47" t="s">
        <v>185</v>
      </c>
      <c r="B150" s="49" t="s">
        <v>186</v>
      </c>
      <c r="C150" s="49"/>
      <c r="D150" s="49"/>
      <c r="E150" s="56" t="n">
        <f aca="false">E127</f>
        <v>155.6658953</v>
      </c>
    </row>
    <row r="151" customFormat="false" ht="15" hidden="false" customHeight="true" outlineLevel="0" collapsed="false">
      <c r="A151" s="47" t="s">
        <v>187</v>
      </c>
      <c r="B151" s="49" t="s">
        <v>188</v>
      </c>
      <c r="C151" s="49"/>
      <c r="D151" s="49"/>
      <c r="E151" s="56" t="n">
        <f aca="false">E128</f>
        <v>44.35555556</v>
      </c>
    </row>
    <row r="152" customFormat="false" ht="15" hidden="false" customHeight="true" outlineLevel="0" collapsed="false">
      <c r="A152" s="47" t="s">
        <v>189</v>
      </c>
      <c r="B152" s="49" t="s">
        <v>190</v>
      </c>
      <c r="C152" s="49"/>
      <c r="D152" s="49"/>
      <c r="E152" s="56" t="n">
        <f aca="false">E141</f>
        <v>727.2978308</v>
      </c>
    </row>
    <row r="153" customFormat="false" ht="15" hidden="false" customHeight="true" outlineLevel="0" collapsed="false">
      <c r="A153" s="66" t="s">
        <v>191</v>
      </c>
      <c r="B153" s="66"/>
      <c r="C153" s="66"/>
      <c r="D153" s="66"/>
      <c r="E153" s="62" t="n">
        <f aca="false">ROUND(SUM(E147:E152),2)</f>
        <v>4558.69</v>
      </c>
    </row>
    <row r="154" customFormat="false" ht="15" hidden="false" customHeight="true" outlineLevel="0" collapsed="false">
      <c r="A154" s="66" t="s">
        <v>197</v>
      </c>
      <c r="B154" s="66"/>
      <c r="C154" s="66"/>
      <c r="D154" s="66"/>
      <c r="E154" s="62" t="n">
        <f aca="false">E153*2</f>
        <v>9117.38</v>
      </c>
    </row>
  </sheetData>
  <mergeCells count="127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4:D154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00FF00"/>
    <pageSetUpPr fitToPage="false"/>
  </sheetPr>
  <dimension ref="A1:E15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3" t="s">
        <v>50</v>
      </c>
      <c r="B1" s="43"/>
      <c r="C1" s="43"/>
      <c r="D1" s="43"/>
      <c r="E1" s="43"/>
    </row>
    <row r="2" customFormat="false" ht="13.8" hidden="false" customHeight="false" outlineLevel="0" collapsed="false">
      <c r="A2" s="21"/>
      <c r="B2" s="21"/>
      <c r="C2" s="44"/>
      <c r="D2" s="44"/>
      <c r="E2" s="45"/>
    </row>
    <row r="3" customFormat="false" ht="15" hidden="false" customHeight="true" outlineLevel="0" collapsed="false">
      <c r="A3" s="46" t="s">
        <v>51</v>
      </c>
      <c r="B3" s="46"/>
      <c r="C3" s="46"/>
      <c r="D3" s="46"/>
      <c r="E3" s="46"/>
    </row>
    <row r="4" customFormat="false" ht="13.8" hidden="false" customHeight="false" outlineLevel="0" collapsed="false">
      <c r="A4" s="21"/>
      <c r="B4" s="21"/>
      <c r="C4" s="44"/>
      <c r="D4" s="44"/>
      <c r="E4" s="45"/>
    </row>
    <row r="5" customFormat="false" ht="15" hidden="false" customHeight="false" outlineLevel="0" collapsed="false">
      <c r="A5" s="47" t="s">
        <v>52</v>
      </c>
      <c r="B5" s="48" t="str">
        <f aca="false">'Orçamento global'!E2</f>
        <v>23232.000461/2022-78</v>
      </c>
      <c r="C5" s="48"/>
      <c r="D5" s="48"/>
      <c r="E5" s="48"/>
    </row>
    <row r="6" customFormat="false" ht="15" hidden="false" customHeight="false" outlineLevel="0" collapsed="false">
      <c r="A6" s="47" t="s">
        <v>53</v>
      </c>
      <c r="B6" s="48" t="str">
        <f aca="false">'Orçamento global'!C2</f>
        <v>25/2022</v>
      </c>
      <c r="C6" s="48"/>
      <c r="D6" s="48"/>
      <c r="E6" s="48"/>
    </row>
    <row r="7" customFormat="false" ht="13.8" hidden="false" customHeight="false" outlineLevel="0" collapsed="false">
      <c r="A7" s="21"/>
      <c r="B7" s="21"/>
      <c r="C7" s="44"/>
      <c r="D7" s="44"/>
      <c r="E7" s="45"/>
    </row>
    <row r="8" customFormat="false" ht="15" hidden="false" customHeight="true" outlineLevel="0" collapsed="false">
      <c r="A8" s="46" t="s">
        <v>54</v>
      </c>
      <c r="B8" s="46"/>
      <c r="C8" s="46"/>
      <c r="D8" s="46"/>
      <c r="E8" s="46"/>
    </row>
    <row r="9" customFormat="false" ht="13.8" hidden="false" customHeight="false" outlineLevel="0" collapsed="false">
      <c r="A9" s="21"/>
      <c r="B9" s="21"/>
      <c r="C9" s="44"/>
      <c r="D9" s="44"/>
      <c r="E9" s="45"/>
    </row>
    <row r="10" customFormat="false" ht="15" hidden="false" customHeight="true" outlineLevel="0" collapsed="false">
      <c r="A10" s="47" t="s">
        <v>55</v>
      </c>
      <c r="B10" s="49" t="s">
        <v>56</v>
      </c>
      <c r="C10" s="49"/>
      <c r="D10" s="49"/>
      <c r="E10" s="50" t="str">
        <f aca="false">'Orçamento global'!I2</f>
        <v>XX/XX/2022</v>
      </c>
    </row>
    <row r="11" customFormat="false" ht="15" hidden="false" customHeight="true" outlineLevel="0" collapsed="false">
      <c r="A11" s="47" t="s">
        <v>57</v>
      </c>
      <c r="B11" s="49" t="s">
        <v>58</v>
      </c>
      <c r="C11" s="49"/>
      <c r="D11" s="49"/>
      <c r="E11" s="51" t="s">
        <v>41</v>
      </c>
    </row>
    <row r="12" customFormat="false" ht="15" hidden="false" customHeight="true" outlineLevel="0" collapsed="false">
      <c r="A12" s="47" t="s">
        <v>59</v>
      </c>
      <c r="B12" s="49" t="s">
        <v>60</v>
      </c>
      <c r="C12" s="49"/>
      <c r="D12" s="49"/>
      <c r="E12" s="51" t="s">
        <v>61</v>
      </c>
    </row>
    <row r="13" customFormat="false" ht="15" hidden="false" customHeight="true" outlineLevel="0" collapsed="false">
      <c r="A13" s="47" t="s">
        <v>62</v>
      </c>
      <c r="B13" s="49" t="s">
        <v>63</v>
      </c>
      <c r="C13" s="49"/>
      <c r="D13" s="49"/>
      <c r="E13" s="47" t="n">
        <v>36</v>
      </c>
    </row>
    <row r="14" customFormat="false" ht="13.8" hidden="false" customHeight="false" outlineLevel="0" collapsed="false">
      <c r="A14" s="21"/>
      <c r="B14" s="21"/>
      <c r="C14" s="44"/>
      <c r="D14" s="44"/>
      <c r="E14" s="45"/>
    </row>
    <row r="15" customFormat="false" ht="15" hidden="false" customHeight="true" outlineLevel="0" collapsed="false">
      <c r="A15" s="46" t="s">
        <v>64</v>
      </c>
      <c r="B15" s="46"/>
      <c r="C15" s="46"/>
      <c r="D15" s="46"/>
      <c r="E15" s="46"/>
    </row>
    <row r="16" customFormat="false" ht="13.8" hidden="false" customHeight="false" outlineLevel="0" collapsed="false">
      <c r="A16" s="21"/>
      <c r="B16" s="21"/>
      <c r="C16" s="44"/>
      <c r="D16" s="44"/>
      <c r="E16" s="45"/>
    </row>
    <row r="17" customFormat="false" ht="28.5" hidden="false" customHeight="true" outlineLevel="0" collapsed="false">
      <c r="A17" s="52" t="s">
        <v>65</v>
      </c>
      <c r="B17" s="52" t="s">
        <v>66</v>
      </c>
      <c r="C17" s="52" t="s">
        <v>67</v>
      </c>
      <c r="D17" s="53" t="s">
        <v>68</v>
      </c>
      <c r="E17" s="53"/>
    </row>
    <row r="18" customFormat="false" ht="28.5" hidden="false" customHeight="true" outlineLevel="0" collapsed="false">
      <c r="A18" s="47" t="s">
        <v>46</v>
      </c>
      <c r="B18" s="47" t="s">
        <v>42</v>
      </c>
      <c r="C18" s="54" t="n">
        <v>72</v>
      </c>
      <c r="D18" s="47" t="s">
        <v>69</v>
      </c>
      <c r="E18" s="47"/>
    </row>
    <row r="19" customFormat="false" ht="13.8" hidden="false" customHeight="false" outlineLevel="0" collapsed="false">
      <c r="A19" s="21"/>
      <c r="B19" s="21"/>
      <c r="C19" s="55"/>
      <c r="D19" s="55"/>
      <c r="E19" s="45"/>
    </row>
    <row r="20" customFormat="false" ht="15" hidden="false" customHeight="true" outlineLevel="0" collapsed="false">
      <c r="A20" s="52" t="s">
        <v>70</v>
      </c>
      <c r="B20" s="52"/>
      <c r="C20" s="52"/>
      <c r="D20" s="52"/>
      <c r="E20" s="52"/>
    </row>
    <row r="21" customFormat="false" ht="15" hidden="false" customHeight="true" outlineLevel="0" collapsed="false">
      <c r="A21" s="47" t="s">
        <v>55</v>
      </c>
      <c r="B21" s="49" t="s">
        <v>71</v>
      </c>
      <c r="C21" s="49"/>
      <c r="D21" s="49"/>
      <c r="E21" s="56" t="s">
        <v>198</v>
      </c>
    </row>
    <row r="22" customFormat="false" ht="15" hidden="false" customHeight="true" outlineLevel="0" collapsed="false">
      <c r="A22" s="47" t="s">
        <v>57</v>
      </c>
      <c r="B22" s="49" t="s">
        <v>73</v>
      </c>
      <c r="C22" s="49"/>
      <c r="D22" s="49"/>
      <c r="E22" s="51" t="s">
        <v>74</v>
      </c>
    </row>
    <row r="23" customFormat="false" ht="15" hidden="false" customHeight="true" outlineLevel="0" collapsed="false">
      <c r="A23" s="47" t="s">
        <v>59</v>
      </c>
      <c r="B23" s="49" t="s">
        <v>75</v>
      </c>
      <c r="C23" s="49"/>
      <c r="D23" s="49"/>
      <c r="E23" s="57" t="n">
        <v>1686.05</v>
      </c>
    </row>
    <row r="24" customFormat="false" ht="13.8" hidden="false" customHeight="false" outlineLevel="0" collapsed="false">
      <c r="A24" s="21"/>
      <c r="B24" s="21"/>
      <c r="C24" s="44"/>
      <c r="D24" s="44"/>
      <c r="E24" s="45"/>
    </row>
    <row r="25" customFormat="false" ht="15" hidden="false" customHeight="true" outlineLevel="0" collapsed="false">
      <c r="A25" s="46" t="s">
        <v>76</v>
      </c>
      <c r="B25" s="46"/>
      <c r="C25" s="46"/>
      <c r="D25" s="46"/>
      <c r="E25" s="46"/>
    </row>
    <row r="26" customFormat="false" ht="13.8" hidden="false" customHeight="false" outlineLevel="0" collapsed="false">
      <c r="A26" s="21"/>
      <c r="B26" s="21"/>
      <c r="C26" s="44"/>
      <c r="D26" s="44"/>
      <c r="E26" s="45"/>
    </row>
    <row r="27" customFormat="false" ht="15" hidden="false" customHeight="true" outlineLevel="0" collapsed="false">
      <c r="A27" s="58" t="s">
        <v>77</v>
      </c>
      <c r="B27" s="58"/>
      <c r="C27" s="58"/>
      <c r="D27" s="58"/>
      <c r="E27" s="58"/>
    </row>
    <row r="28" customFormat="false" ht="13.8" hidden="false" customHeight="false" outlineLevel="0" collapsed="false">
      <c r="A28" s="21"/>
      <c r="B28" s="21"/>
      <c r="C28" s="44"/>
      <c r="D28" s="44"/>
      <c r="E28" s="45"/>
    </row>
    <row r="29" customFormat="false" ht="15" hidden="false" customHeight="true" outlineLevel="0" collapsed="false">
      <c r="A29" s="52" t="s">
        <v>78</v>
      </c>
      <c r="B29" s="52"/>
      <c r="C29" s="52"/>
      <c r="D29" s="52"/>
      <c r="E29" s="52"/>
    </row>
    <row r="30" customFormat="false" ht="15" hidden="false" customHeight="true" outlineLevel="0" collapsed="false">
      <c r="A30" s="52" t="s">
        <v>79</v>
      </c>
      <c r="B30" s="52" t="s">
        <v>80</v>
      </c>
      <c r="C30" s="52"/>
      <c r="D30" s="52"/>
      <c r="E30" s="59" t="s">
        <v>81</v>
      </c>
    </row>
    <row r="31" customFormat="false" ht="15" hidden="false" customHeight="true" outlineLevel="0" collapsed="false">
      <c r="A31" s="47" t="s">
        <v>55</v>
      </c>
      <c r="B31" s="49" t="s">
        <v>82</v>
      </c>
      <c r="C31" s="49"/>
      <c r="D31" s="49"/>
      <c r="E31" s="57" t="n">
        <f aca="false">E23</f>
        <v>1686.05</v>
      </c>
    </row>
    <row r="32" customFormat="false" ht="15" hidden="false" customHeight="true" outlineLevel="0" collapsed="false">
      <c r="A32" s="47" t="s">
        <v>57</v>
      </c>
      <c r="B32" s="49" t="s">
        <v>83</v>
      </c>
      <c r="C32" s="49"/>
      <c r="D32" s="49"/>
      <c r="E32" s="56"/>
    </row>
    <row r="33" customFormat="false" ht="15" hidden="false" customHeight="true" outlineLevel="0" collapsed="false">
      <c r="A33" s="47" t="s">
        <v>59</v>
      </c>
      <c r="B33" s="49" t="s">
        <v>84</v>
      </c>
      <c r="C33" s="49"/>
      <c r="D33" s="49"/>
      <c r="E33" s="56"/>
    </row>
    <row r="34" customFormat="false" ht="15" hidden="false" customHeight="true" outlineLevel="0" collapsed="false">
      <c r="A34" s="47" t="s">
        <v>62</v>
      </c>
      <c r="B34" s="49" t="s">
        <v>85</v>
      </c>
      <c r="C34" s="49"/>
      <c r="D34" s="49"/>
      <c r="E34" s="60"/>
    </row>
    <row r="35" customFormat="false" ht="15" hidden="false" customHeight="true" outlineLevel="0" collapsed="false">
      <c r="A35" s="47" t="s">
        <v>86</v>
      </c>
      <c r="B35" s="49" t="s">
        <v>87</v>
      </c>
      <c r="C35" s="49"/>
      <c r="D35" s="49"/>
      <c r="E35" s="60"/>
    </row>
    <row r="36" customFormat="false" ht="15" hidden="false" customHeight="true" outlineLevel="0" collapsed="false">
      <c r="A36" s="47" t="s">
        <v>88</v>
      </c>
      <c r="B36" s="49" t="s">
        <v>89</v>
      </c>
      <c r="C36" s="49"/>
      <c r="D36" s="49"/>
      <c r="E36" s="60"/>
    </row>
    <row r="37" customFormat="false" ht="15" hidden="false" customHeight="true" outlineLevel="0" collapsed="false">
      <c r="A37" s="47" t="s">
        <v>90</v>
      </c>
      <c r="B37" s="49" t="s">
        <v>91</v>
      </c>
      <c r="C37" s="49"/>
      <c r="D37" s="49"/>
      <c r="E37" s="60"/>
    </row>
    <row r="38" customFormat="false" ht="15" hidden="false" customHeight="true" outlineLevel="0" collapsed="false">
      <c r="A38" s="61" t="s">
        <v>92</v>
      </c>
      <c r="B38" s="61"/>
      <c r="C38" s="61"/>
      <c r="D38" s="61"/>
      <c r="E38" s="62" t="n">
        <f aca="false">ROUND(SUM(E31:E37),2)</f>
        <v>1686.05</v>
      </c>
    </row>
    <row r="39" customFormat="false" ht="28.5" hidden="false" customHeight="true" outlineLevel="0" collapsed="false">
      <c r="A39" s="63" t="s">
        <v>93</v>
      </c>
      <c r="B39" s="63"/>
      <c r="C39" s="63"/>
      <c r="D39" s="63"/>
      <c r="E39" s="63"/>
    </row>
    <row r="40" customFormat="false" ht="13.8" hidden="false" customHeight="false" outlineLevel="0" collapsed="false">
      <c r="A40" s="21"/>
      <c r="B40" s="21"/>
      <c r="C40" s="44"/>
      <c r="D40" s="44"/>
      <c r="E40" s="45"/>
    </row>
    <row r="41" customFormat="false" ht="15" hidden="false" customHeight="true" outlineLevel="0" collapsed="false">
      <c r="A41" s="58" t="s">
        <v>94</v>
      </c>
      <c r="B41" s="58"/>
      <c r="C41" s="58"/>
      <c r="D41" s="58"/>
      <c r="E41" s="58"/>
    </row>
    <row r="42" customFormat="false" ht="13.8" hidden="false" customHeight="false" outlineLevel="0" collapsed="false">
      <c r="A42" s="20"/>
      <c r="B42" s="20"/>
      <c r="C42" s="20"/>
      <c r="D42" s="20"/>
      <c r="E42" s="64"/>
    </row>
    <row r="43" customFormat="false" ht="15" hidden="false" customHeight="true" outlineLevel="0" collapsed="false">
      <c r="A43" s="52" t="s">
        <v>95</v>
      </c>
      <c r="B43" s="52"/>
      <c r="C43" s="52"/>
      <c r="D43" s="52"/>
      <c r="E43" s="52"/>
    </row>
    <row r="44" customFormat="false" ht="15" hidden="false" customHeight="true" outlineLevel="0" collapsed="false">
      <c r="A44" s="52" t="s">
        <v>96</v>
      </c>
      <c r="B44" s="52" t="s">
        <v>80</v>
      </c>
      <c r="C44" s="52"/>
      <c r="D44" s="53" t="s">
        <v>97</v>
      </c>
      <c r="E44" s="59" t="s">
        <v>81</v>
      </c>
    </row>
    <row r="45" customFormat="false" ht="15" hidden="false" customHeight="true" outlineLevel="0" collapsed="false">
      <c r="A45" s="47" t="s">
        <v>55</v>
      </c>
      <c r="B45" s="49" t="s">
        <v>98</v>
      </c>
      <c r="C45" s="49"/>
      <c r="D45" s="65" t="n">
        <f aca="false">1/12</f>
        <v>0.08333333333</v>
      </c>
      <c r="E45" s="56" t="n">
        <f aca="false">D45*E38</f>
        <v>140.5041667</v>
      </c>
    </row>
    <row r="46" customFormat="false" ht="15" hidden="false" customHeight="true" outlineLevel="0" collapsed="false">
      <c r="A46" s="47" t="s">
        <v>57</v>
      </c>
      <c r="B46" s="49" t="s">
        <v>99</v>
      </c>
      <c r="C46" s="49"/>
      <c r="D46" s="65" t="n">
        <v>0.121</v>
      </c>
      <c r="E46" s="56" t="n">
        <f aca="false">D46*E38</f>
        <v>204.01205</v>
      </c>
    </row>
    <row r="47" customFormat="false" ht="15" hidden="false" customHeight="true" outlineLevel="0" collapsed="false">
      <c r="A47" s="66" t="s">
        <v>100</v>
      </c>
      <c r="B47" s="66"/>
      <c r="C47" s="66"/>
      <c r="D47" s="67" t="n">
        <f aca="false">SUM(D45:D46)</f>
        <v>0.20433333333</v>
      </c>
      <c r="E47" s="62" t="n">
        <f aca="false">SUM(E45:E46)</f>
        <v>344.5162167</v>
      </c>
    </row>
    <row r="48" customFormat="false" ht="15" hidden="false" customHeight="true" outlineLevel="0" collapsed="false">
      <c r="A48" s="63" t="s">
        <v>101</v>
      </c>
      <c r="B48" s="63"/>
      <c r="C48" s="63"/>
      <c r="D48" s="63"/>
      <c r="E48" s="63"/>
    </row>
    <row r="49" customFormat="false" ht="13.8" hidden="false" customHeight="false" outlineLevel="0" collapsed="false">
      <c r="A49" s="20"/>
      <c r="B49" s="20"/>
      <c r="C49" s="20"/>
      <c r="D49" s="20"/>
      <c r="E49" s="64"/>
    </row>
    <row r="50" customFormat="false" ht="15" hidden="false" customHeight="true" outlineLevel="0" collapsed="false">
      <c r="A50" s="52" t="s">
        <v>102</v>
      </c>
      <c r="B50" s="52"/>
      <c r="C50" s="52"/>
      <c r="D50" s="52"/>
      <c r="E50" s="52"/>
    </row>
    <row r="51" customFormat="false" ht="15" hidden="false" customHeight="true" outlineLevel="0" collapsed="false">
      <c r="A51" s="52" t="s">
        <v>103</v>
      </c>
      <c r="B51" s="68" t="s">
        <v>80</v>
      </c>
      <c r="C51" s="68"/>
      <c r="D51" s="53" t="s">
        <v>97</v>
      </c>
      <c r="E51" s="59" t="s">
        <v>81</v>
      </c>
    </row>
    <row r="52" customFormat="false" ht="15" hidden="false" customHeight="true" outlineLevel="0" collapsed="false">
      <c r="A52" s="47" t="s">
        <v>104</v>
      </c>
      <c r="B52" s="49" t="s">
        <v>105</v>
      </c>
      <c r="C52" s="49"/>
      <c r="D52" s="65" t="n">
        <v>0.2</v>
      </c>
      <c r="E52" s="56" t="n">
        <f aca="false">(D52)*($E$38+$E$47)</f>
        <v>406.11324334</v>
      </c>
    </row>
    <row r="53" customFormat="false" ht="15" hidden="false" customHeight="true" outlineLevel="0" collapsed="false">
      <c r="A53" s="47"/>
      <c r="B53" s="49" t="s">
        <v>106</v>
      </c>
      <c r="C53" s="49"/>
      <c r="D53" s="65" t="n">
        <v>0.025</v>
      </c>
      <c r="E53" s="56" t="n">
        <f aca="false">(D53)*($E$38+$E$47)</f>
        <v>50.7641554175</v>
      </c>
    </row>
    <row r="54" customFormat="false" ht="15" hidden="false" customHeight="true" outlineLevel="0" collapsed="false">
      <c r="A54" s="47"/>
      <c r="B54" s="49" t="s">
        <v>26</v>
      </c>
      <c r="C54" s="49"/>
      <c r="D54" s="65" t="n">
        <f aca="false">'Orçamento global'!C12</f>
        <v>0.0212</v>
      </c>
      <c r="E54" s="56" t="n">
        <f aca="false">(D54)*($E$38+$E$47)</f>
        <v>43.04800379404</v>
      </c>
    </row>
    <row r="55" customFormat="false" ht="15" hidden="false" customHeight="true" outlineLevel="0" collapsed="false">
      <c r="A55" s="47"/>
      <c r="B55" s="49" t="s">
        <v>107</v>
      </c>
      <c r="C55" s="49"/>
      <c r="D55" s="65" t="n">
        <v>0.015</v>
      </c>
      <c r="E55" s="56" t="n">
        <f aca="false">(D55)*($E$38+$E$47)</f>
        <v>30.4584932505</v>
      </c>
    </row>
    <row r="56" customFormat="false" ht="15" hidden="false" customHeight="true" outlineLevel="0" collapsed="false">
      <c r="A56" s="47"/>
      <c r="B56" s="49" t="s">
        <v>108</v>
      </c>
      <c r="C56" s="49"/>
      <c r="D56" s="65" t="n">
        <v>0.01</v>
      </c>
      <c r="E56" s="56" t="n">
        <f aca="false">(D56)*($E$38+$E$47)</f>
        <v>20.305662167</v>
      </c>
    </row>
    <row r="57" customFormat="false" ht="15" hidden="false" customHeight="true" outlineLevel="0" collapsed="false">
      <c r="A57" s="47"/>
      <c r="B57" s="49" t="s">
        <v>109</v>
      </c>
      <c r="C57" s="49"/>
      <c r="D57" s="65" t="n">
        <v>0.006</v>
      </c>
      <c r="E57" s="56" t="n">
        <f aca="false">(D57)*($E$38+$E$47)</f>
        <v>12.1833973002</v>
      </c>
    </row>
    <row r="58" customFormat="false" ht="15" hidden="false" customHeight="true" outlineLevel="0" collapsed="false">
      <c r="A58" s="47"/>
      <c r="B58" s="49" t="s">
        <v>110</v>
      </c>
      <c r="C58" s="49"/>
      <c r="D58" s="65" t="n">
        <v>0.002</v>
      </c>
      <c r="E58" s="56" t="n">
        <f aca="false">(D58)*($E$38+$E$47)</f>
        <v>4.0611324334</v>
      </c>
    </row>
    <row r="59" customFormat="false" ht="15" hidden="false" customHeight="true" outlineLevel="0" collapsed="false">
      <c r="A59" s="47" t="s">
        <v>111</v>
      </c>
      <c r="B59" s="49" t="s">
        <v>111</v>
      </c>
      <c r="C59" s="49"/>
      <c r="D59" s="65" t="n">
        <v>0.08</v>
      </c>
      <c r="E59" s="56" t="n">
        <f aca="false">D59*(E38+E47)</f>
        <v>162.4452973</v>
      </c>
    </row>
    <row r="60" customFormat="false" ht="15" hidden="false" customHeight="true" outlineLevel="0" collapsed="false">
      <c r="A60" s="66" t="s">
        <v>112</v>
      </c>
      <c r="B60" s="66"/>
      <c r="C60" s="66"/>
      <c r="D60" s="67" t="n">
        <f aca="false">SUM(D52:D59)</f>
        <v>0.3592</v>
      </c>
      <c r="E60" s="62" t="n">
        <f aca="false">SUM(E52:E59)</f>
        <v>729.37938500264</v>
      </c>
    </row>
    <row r="61" customFormat="false" ht="15" hidden="false" customHeight="true" outlineLevel="0" collapsed="false">
      <c r="A61" s="63" t="s">
        <v>113</v>
      </c>
      <c r="B61" s="63"/>
      <c r="C61" s="63"/>
      <c r="D61" s="63"/>
      <c r="E61" s="63"/>
    </row>
    <row r="62" customFormat="false" ht="13.8" hidden="false" customHeight="false" outlineLevel="0" collapsed="false">
      <c r="A62" s="20"/>
      <c r="B62" s="20"/>
      <c r="C62" s="20"/>
      <c r="D62" s="20"/>
      <c r="E62" s="93"/>
    </row>
    <row r="63" customFormat="false" ht="15" hidden="false" customHeight="true" outlineLevel="0" collapsed="false">
      <c r="A63" s="52" t="s">
        <v>114</v>
      </c>
      <c r="B63" s="52"/>
      <c r="C63" s="52"/>
      <c r="D63" s="52"/>
      <c r="E63" s="52"/>
    </row>
    <row r="64" customFormat="false" ht="15" hidden="false" customHeight="true" outlineLevel="0" collapsed="false">
      <c r="A64" s="69" t="s">
        <v>115</v>
      </c>
      <c r="B64" s="70" t="s">
        <v>80</v>
      </c>
      <c r="C64" s="70"/>
      <c r="D64" s="70"/>
      <c r="E64" s="60" t="s">
        <v>81</v>
      </c>
    </row>
    <row r="65" customFormat="false" ht="28.5" hidden="false" customHeight="true" outlineLevel="0" collapsed="false">
      <c r="A65" s="47" t="s">
        <v>55</v>
      </c>
      <c r="B65" s="49" t="s">
        <v>116</v>
      </c>
      <c r="C65" s="49"/>
      <c r="D65" s="71" t="n">
        <f aca="false">2*15.22*3.75</f>
        <v>114.15</v>
      </c>
      <c r="E65" s="56" t="n">
        <f aca="false">IF(ROUND((D65)-(E31*0.06),2)&lt;0,0,ROUND((D65)-(E31*0.06),2))</f>
        <v>12.99</v>
      </c>
    </row>
    <row r="66" customFormat="false" ht="15" hidden="false" customHeight="true" outlineLevel="0" collapsed="false">
      <c r="A66" s="47" t="s">
        <v>57</v>
      </c>
      <c r="B66" s="49" t="s">
        <v>196</v>
      </c>
      <c r="C66" s="49"/>
      <c r="D66" s="71" t="n">
        <v>24.54</v>
      </c>
      <c r="E66" s="56" t="n">
        <f aca="false">15.22*D66*0.8</f>
        <v>298.79904</v>
      </c>
    </row>
    <row r="67" customFormat="false" ht="15" hidden="false" customHeight="true" outlineLevel="0" collapsed="false">
      <c r="A67" s="47" t="s">
        <v>59</v>
      </c>
      <c r="B67" s="49" t="s">
        <v>118</v>
      </c>
      <c r="C67" s="49"/>
      <c r="D67" s="49"/>
      <c r="E67" s="56"/>
    </row>
    <row r="68" customFormat="false" ht="15" hidden="false" customHeight="true" outlineLevel="0" collapsed="false">
      <c r="A68" s="47" t="s">
        <v>62</v>
      </c>
      <c r="B68" s="49" t="s">
        <v>119</v>
      </c>
      <c r="C68" s="49"/>
      <c r="D68" s="49"/>
      <c r="E68" s="51" t="n">
        <v>3.53</v>
      </c>
    </row>
    <row r="69" customFormat="false" ht="15" hidden="false" customHeight="true" outlineLevel="0" collapsed="false">
      <c r="A69" s="47" t="s">
        <v>86</v>
      </c>
      <c r="B69" s="49" t="s">
        <v>91</v>
      </c>
      <c r="C69" s="49"/>
      <c r="D69" s="49"/>
      <c r="E69" s="56"/>
    </row>
    <row r="70" customFormat="false" ht="15" hidden="false" customHeight="true" outlineLevel="0" collapsed="false">
      <c r="A70" s="61" t="s">
        <v>120</v>
      </c>
      <c r="B70" s="61"/>
      <c r="C70" s="61"/>
      <c r="D70" s="61"/>
      <c r="E70" s="62" t="n">
        <f aca="false">SUM(E65:E69)</f>
        <v>315.31904</v>
      </c>
    </row>
    <row r="71" customFormat="false" ht="13.8" hidden="false" customHeight="false" outlineLevel="0" collapsed="false">
      <c r="A71" s="21"/>
      <c r="B71" s="44"/>
      <c r="C71" s="72"/>
      <c r="D71" s="44"/>
      <c r="E71" s="45"/>
    </row>
    <row r="72" customFormat="false" ht="15" hidden="false" customHeight="true" outlineLevel="0" collapsed="false">
      <c r="A72" s="43" t="s">
        <v>121</v>
      </c>
      <c r="B72" s="43"/>
      <c r="C72" s="43"/>
      <c r="D72" s="43"/>
      <c r="E72" s="43"/>
    </row>
    <row r="73" customFormat="false" ht="13.8" hidden="false" customHeight="false" outlineLevel="0" collapsed="false">
      <c r="A73" s="21"/>
      <c r="B73" s="44"/>
      <c r="C73" s="72"/>
      <c r="D73" s="44"/>
      <c r="E73" s="45"/>
    </row>
    <row r="74" customFormat="false" ht="15" hidden="false" customHeight="true" outlineLevel="0" collapsed="false">
      <c r="A74" s="52" t="s">
        <v>122</v>
      </c>
      <c r="B74" s="52"/>
      <c r="C74" s="52"/>
      <c r="D74" s="52"/>
      <c r="E74" s="52"/>
    </row>
    <row r="75" customFormat="false" ht="15" hidden="false" customHeight="true" outlineLevel="0" collapsed="false">
      <c r="A75" s="52" t="n">
        <v>2</v>
      </c>
      <c r="B75" s="52" t="s">
        <v>80</v>
      </c>
      <c r="C75" s="52"/>
      <c r="D75" s="52"/>
      <c r="E75" s="59" t="s">
        <v>81</v>
      </c>
    </row>
    <row r="76" customFormat="false" ht="15" hidden="false" customHeight="true" outlineLevel="0" collapsed="false">
      <c r="A76" s="47" t="s">
        <v>96</v>
      </c>
      <c r="B76" s="49" t="s">
        <v>123</v>
      </c>
      <c r="C76" s="49"/>
      <c r="D76" s="49"/>
      <c r="E76" s="56" t="n">
        <f aca="false">E47</f>
        <v>344.5162167</v>
      </c>
    </row>
    <row r="77" customFormat="false" ht="15" hidden="false" customHeight="true" outlineLevel="0" collapsed="false">
      <c r="A77" s="47" t="s">
        <v>103</v>
      </c>
      <c r="B77" s="49" t="s">
        <v>124</v>
      </c>
      <c r="C77" s="49"/>
      <c r="D77" s="49"/>
      <c r="E77" s="56" t="n">
        <f aca="false">E60</f>
        <v>729.379385</v>
      </c>
    </row>
    <row r="78" customFormat="false" ht="15" hidden="false" customHeight="true" outlineLevel="0" collapsed="false">
      <c r="A78" s="47" t="s">
        <v>115</v>
      </c>
      <c r="B78" s="49" t="s">
        <v>125</v>
      </c>
      <c r="C78" s="49"/>
      <c r="D78" s="49"/>
      <c r="E78" s="56" t="n">
        <f aca="false">E70</f>
        <v>315.31904</v>
      </c>
    </row>
    <row r="79" customFormat="false" ht="15" hidden="false" customHeight="true" outlineLevel="0" collapsed="false">
      <c r="A79" s="61" t="s">
        <v>126</v>
      </c>
      <c r="B79" s="61"/>
      <c r="C79" s="61"/>
      <c r="D79" s="61"/>
      <c r="E79" s="62" t="n">
        <f aca="false">SUM(E76:E78)</f>
        <v>1389.214642</v>
      </c>
    </row>
    <row r="80" customFormat="false" ht="13.8" hidden="false" customHeight="false" outlineLevel="0" collapsed="false">
      <c r="A80" s="21"/>
      <c r="B80" s="44"/>
      <c r="C80" s="72"/>
      <c r="D80" s="44"/>
      <c r="E80" s="45"/>
    </row>
    <row r="81" customFormat="false" ht="15" hidden="false" customHeight="true" outlineLevel="0" collapsed="false">
      <c r="A81" s="58" t="s">
        <v>127</v>
      </c>
      <c r="B81" s="58"/>
      <c r="C81" s="58"/>
      <c r="D81" s="58"/>
      <c r="E81" s="58"/>
    </row>
    <row r="82" customFormat="false" ht="13.8" hidden="false" customHeight="false" outlineLevel="0" collapsed="false">
      <c r="A82" s="73"/>
      <c r="B82" s="44"/>
      <c r="C82" s="72"/>
      <c r="D82" s="44"/>
      <c r="E82" s="45"/>
    </row>
    <row r="83" customFormat="false" ht="15" hidden="false" customHeight="true" outlineLevel="0" collapsed="false">
      <c r="A83" s="52" t="s">
        <v>128</v>
      </c>
      <c r="B83" s="52"/>
      <c r="C83" s="52"/>
      <c r="D83" s="52"/>
      <c r="E83" s="52"/>
    </row>
    <row r="84" customFormat="false" ht="15" hidden="false" customHeight="true" outlineLevel="0" collapsed="false">
      <c r="A84" s="52" t="n">
        <v>3</v>
      </c>
      <c r="B84" s="52" t="s">
        <v>80</v>
      </c>
      <c r="C84" s="52"/>
      <c r="D84" s="52" t="s">
        <v>129</v>
      </c>
      <c r="E84" s="59" t="s">
        <v>81</v>
      </c>
    </row>
    <row r="85" customFormat="false" ht="15" hidden="false" customHeight="true" outlineLevel="0" collapsed="false">
      <c r="A85" s="47" t="s">
        <v>55</v>
      </c>
      <c r="B85" s="49" t="s">
        <v>130</v>
      </c>
      <c r="C85" s="49"/>
      <c r="D85" s="74" t="n">
        <f aca="false">0.42%/3</f>
        <v>0.0014</v>
      </c>
      <c r="E85" s="56" t="n">
        <f aca="false">D85*(E38)</f>
        <v>2.36047</v>
      </c>
    </row>
    <row r="86" customFormat="false" ht="15" hidden="false" customHeight="true" outlineLevel="0" collapsed="false">
      <c r="A86" s="47" t="s">
        <v>57</v>
      </c>
      <c r="B86" s="49" t="s">
        <v>131</v>
      </c>
      <c r="C86" s="49"/>
      <c r="D86" s="75" t="n">
        <f aca="false">D85*0.08</f>
        <v>0.000112</v>
      </c>
      <c r="E86" s="56" t="n">
        <f aca="false">D86*(E38)</f>
        <v>0.1888376</v>
      </c>
    </row>
    <row r="87" customFormat="false" ht="28.5" hidden="false" customHeight="true" outlineLevel="0" collapsed="false">
      <c r="A87" s="47" t="s">
        <v>59</v>
      </c>
      <c r="B87" s="49" t="s">
        <v>132</v>
      </c>
      <c r="C87" s="49"/>
      <c r="D87" s="75" t="n">
        <v>0.0347</v>
      </c>
      <c r="E87" s="56" t="n">
        <f aca="false">D87*(E38)</f>
        <v>58.505935</v>
      </c>
    </row>
    <row r="88" customFormat="false" ht="15" hidden="false" customHeight="true" outlineLevel="0" collapsed="false">
      <c r="A88" s="47" t="s">
        <v>62</v>
      </c>
      <c r="B88" s="49" t="s">
        <v>133</v>
      </c>
      <c r="C88" s="49"/>
      <c r="D88" s="75" t="n">
        <f aca="false">7/30/12/3</f>
        <v>0.006481481481</v>
      </c>
      <c r="E88" s="56" t="n">
        <f aca="false">D88*(E38)</f>
        <v>10.92810185</v>
      </c>
    </row>
    <row r="89" customFormat="false" ht="28.5" hidden="false" customHeight="true" outlineLevel="0" collapsed="false">
      <c r="A89" s="47" t="s">
        <v>86</v>
      </c>
      <c r="B89" s="49" t="s">
        <v>134</v>
      </c>
      <c r="C89" s="49"/>
      <c r="D89" s="75" t="n">
        <f aca="false">D88*D60</f>
        <v>0.002328148148</v>
      </c>
      <c r="E89" s="56" t="n">
        <f aca="false">D89*(E38)</f>
        <v>3.925374185</v>
      </c>
    </row>
    <row r="90" customFormat="false" ht="15" hidden="false" customHeight="true" outlineLevel="0" collapsed="false">
      <c r="A90" s="47" t="s">
        <v>88</v>
      </c>
      <c r="B90" s="49" t="s">
        <v>135</v>
      </c>
      <c r="C90" s="49"/>
      <c r="D90" s="76" t="n">
        <f aca="false">0.062%/3</f>
        <v>0.0002066666667</v>
      </c>
      <c r="E90" s="56" t="n">
        <f aca="false">D90*E38</f>
        <v>0.3484503333</v>
      </c>
    </row>
    <row r="91" customFormat="false" ht="15" hidden="false" customHeight="true" outlineLevel="0" collapsed="false">
      <c r="A91" s="61" t="s">
        <v>136</v>
      </c>
      <c r="B91" s="61"/>
      <c r="C91" s="61"/>
      <c r="D91" s="61"/>
      <c r="E91" s="62" t="n">
        <f aca="false">SUM(E85:E90)</f>
        <v>76.25716897</v>
      </c>
    </row>
    <row r="92" customFormat="false" ht="15" hidden="false" customHeight="true" outlineLevel="0" collapsed="false">
      <c r="A92" s="63" t="s">
        <v>137</v>
      </c>
      <c r="B92" s="63"/>
      <c r="C92" s="63"/>
      <c r="D92" s="63"/>
      <c r="E92" s="63"/>
    </row>
    <row r="93" customFormat="false" ht="13.8" hidden="false" customHeight="false" outlineLevel="0" collapsed="false">
      <c r="A93" s="77"/>
      <c r="B93" s="44"/>
      <c r="C93" s="72"/>
      <c r="D93" s="44"/>
      <c r="E93" s="45"/>
    </row>
    <row r="94" customFormat="false" ht="15" hidden="false" customHeight="true" outlineLevel="0" collapsed="false">
      <c r="A94" s="58" t="s">
        <v>138</v>
      </c>
      <c r="B94" s="58"/>
      <c r="C94" s="58"/>
      <c r="D94" s="58"/>
      <c r="E94" s="58"/>
    </row>
    <row r="95" customFormat="false" ht="13.8" hidden="false" customHeight="false" outlineLevel="0" collapsed="false">
      <c r="A95" s="12"/>
      <c r="B95" s="44"/>
      <c r="C95" s="72"/>
      <c r="D95" s="44"/>
      <c r="E95" s="45"/>
    </row>
    <row r="96" customFormat="false" ht="15" hidden="false" customHeight="true" outlineLevel="0" collapsed="false">
      <c r="A96" s="52" t="s">
        <v>139</v>
      </c>
      <c r="B96" s="52"/>
      <c r="C96" s="52"/>
      <c r="D96" s="52"/>
      <c r="E96" s="52"/>
    </row>
    <row r="97" customFormat="false" ht="28.5" hidden="false" customHeight="true" outlineLevel="0" collapsed="false">
      <c r="A97" s="80" t="n">
        <v>44200</v>
      </c>
      <c r="B97" s="68" t="s">
        <v>80</v>
      </c>
      <c r="C97" s="68"/>
      <c r="D97" s="52" t="s">
        <v>129</v>
      </c>
      <c r="E97" s="59" t="s">
        <v>141</v>
      </c>
    </row>
    <row r="98" customFormat="false" ht="28.5" hidden="false" customHeight="true" outlineLevel="0" collapsed="false">
      <c r="A98" s="47" t="s">
        <v>55</v>
      </c>
      <c r="B98" s="49" t="s">
        <v>142</v>
      </c>
      <c r="C98" s="49"/>
      <c r="D98" s="78" t="n">
        <v>0.008109589041</v>
      </c>
      <c r="E98" s="56" t="n">
        <f aca="false">D98*$E$38</f>
        <v>13.6731726025781</v>
      </c>
    </row>
    <row r="99" customFormat="false" ht="28.5" hidden="false" customHeight="true" outlineLevel="0" collapsed="false">
      <c r="A99" s="47" t="s">
        <v>57</v>
      </c>
      <c r="B99" s="49" t="s">
        <v>143</v>
      </c>
      <c r="C99" s="49"/>
      <c r="D99" s="78" t="n">
        <v>0.0006164383562</v>
      </c>
      <c r="E99" s="56" t="n">
        <f aca="false">D99*$E$38</f>
        <v>1.03934589047101</v>
      </c>
    </row>
    <row r="100" customFormat="false" ht="28.5" hidden="false" customHeight="true" outlineLevel="0" collapsed="false">
      <c r="A100" s="47" t="s">
        <v>59</v>
      </c>
      <c r="B100" s="49" t="s">
        <v>144</v>
      </c>
      <c r="C100" s="49"/>
      <c r="D100" s="78" t="n">
        <v>0.0003205479452</v>
      </c>
      <c r="E100" s="56" t="n">
        <f aca="false">D100*$E$38</f>
        <v>0.54045986300446</v>
      </c>
    </row>
    <row r="101" customFormat="false" ht="15" hidden="false" customHeight="true" outlineLevel="0" collapsed="false">
      <c r="A101" s="47" t="s">
        <v>62</v>
      </c>
      <c r="B101" s="79" t="s">
        <v>145</v>
      </c>
      <c r="C101" s="79"/>
      <c r="D101" s="78" t="n">
        <v>0.0009715068493</v>
      </c>
      <c r="E101" s="56" t="n">
        <f aca="false">D101*$E$38</f>
        <v>1.63800912326227</v>
      </c>
    </row>
    <row r="102" customFormat="false" ht="15" hidden="false" customHeight="true" outlineLevel="0" collapsed="false">
      <c r="A102" s="47" t="s">
        <v>86</v>
      </c>
      <c r="B102" s="79" t="s">
        <v>146</v>
      </c>
      <c r="C102" s="79"/>
      <c r="D102" s="78" t="n">
        <v>0.01632876712</v>
      </c>
      <c r="E102" s="56" t="n">
        <f aca="false">D102*$E$38</f>
        <v>27.531117802676</v>
      </c>
    </row>
    <row r="103" customFormat="false" ht="15" hidden="false" customHeight="true" outlineLevel="0" collapsed="false">
      <c r="A103" s="61" t="s">
        <v>147</v>
      </c>
      <c r="B103" s="61"/>
      <c r="C103" s="61"/>
      <c r="D103" s="61"/>
      <c r="E103" s="62" t="n">
        <f aca="false">SUM(E98:E102)</f>
        <v>44.42210528</v>
      </c>
    </row>
    <row r="104" customFormat="false" ht="13.8" hidden="false" customHeight="false" outlineLevel="0" collapsed="false">
      <c r="A104" s="12"/>
      <c r="B104" s="44"/>
      <c r="C104" s="72"/>
      <c r="D104" s="44"/>
      <c r="E104" s="45"/>
    </row>
    <row r="105" customFormat="false" ht="15" hidden="false" customHeight="true" outlineLevel="0" collapsed="false">
      <c r="A105" s="52" t="s">
        <v>148</v>
      </c>
      <c r="B105" s="52"/>
      <c r="C105" s="52"/>
      <c r="D105" s="52"/>
      <c r="E105" s="52"/>
    </row>
    <row r="106" customFormat="false" ht="28.5" hidden="false" customHeight="true" outlineLevel="0" collapsed="false">
      <c r="A106" s="80" t="n">
        <v>44231</v>
      </c>
      <c r="B106" s="68" t="s">
        <v>80</v>
      </c>
      <c r="C106" s="68"/>
      <c r="D106" s="68"/>
      <c r="E106" s="59" t="s">
        <v>141</v>
      </c>
    </row>
    <row r="107" customFormat="false" ht="15" hidden="false" customHeight="true" outlineLevel="0" collapsed="false">
      <c r="A107" s="47" t="s">
        <v>55</v>
      </c>
      <c r="B107" s="49" t="s">
        <v>149</v>
      </c>
      <c r="C107" s="49"/>
      <c r="D107" s="49"/>
      <c r="E107" s="56" t="n">
        <f aca="false">((E38/220)*1.5)*1*15.22</f>
        <v>174.9660068</v>
      </c>
    </row>
    <row r="108" customFormat="false" ht="15" hidden="false" customHeight="true" outlineLevel="0" collapsed="false">
      <c r="A108" s="61" t="s">
        <v>147</v>
      </c>
      <c r="B108" s="61"/>
      <c r="C108" s="61"/>
      <c r="D108" s="61"/>
      <c r="E108" s="62" t="n">
        <f aca="false">E107</f>
        <v>174.9660068</v>
      </c>
    </row>
    <row r="109" customFormat="false" ht="13.8" hidden="false" customHeight="false" outlineLevel="0" collapsed="false">
      <c r="A109" s="73"/>
      <c r="B109" s="73"/>
      <c r="C109" s="73"/>
      <c r="D109" s="73"/>
      <c r="E109" s="73"/>
    </row>
    <row r="110" customFormat="false" ht="15" hidden="false" customHeight="true" outlineLevel="0" collapsed="false">
      <c r="A110" s="58" t="s">
        <v>150</v>
      </c>
      <c r="B110" s="58"/>
      <c r="C110" s="58"/>
      <c r="D110" s="58"/>
      <c r="E110" s="58"/>
    </row>
    <row r="111" customFormat="false" ht="13.8" hidden="false" customHeight="false" outlineLevel="0" collapsed="false">
      <c r="A111" s="81"/>
      <c r="B111" s="81"/>
      <c r="C111" s="81"/>
      <c r="D111" s="81"/>
      <c r="E111" s="81"/>
    </row>
    <row r="112" customFormat="false" ht="15" hidden="false" customHeight="true" outlineLevel="0" collapsed="false">
      <c r="A112" s="52" t="s">
        <v>151</v>
      </c>
      <c r="B112" s="68" t="s">
        <v>80</v>
      </c>
      <c r="C112" s="68"/>
      <c r="D112" s="68"/>
      <c r="E112" s="59" t="s">
        <v>81</v>
      </c>
    </row>
    <row r="113" customFormat="false" ht="15" hidden="false" customHeight="true" outlineLevel="0" collapsed="false">
      <c r="A113" s="47" t="s">
        <v>55</v>
      </c>
      <c r="B113" s="49" t="s">
        <v>152</v>
      </c>
      <c r="C113" s="49"/>
      <c r="D113" s="49"/>
      <c r="E113" s="56" t="n">
        <v>36.13</v>
      </c>
    </row>
    <row r="114" customFormat="false" ht="15" hidden="false" customHeight="true" outlineLevel="0" collapsed="false">
      <c r="A114" s="47" t="s">
        <v>57</v>
      </c>
      <c r="B114" s="49" t="s">
        <v>153</v>
      </c>
      <c r="C114" s="49"/>
      <c r="D114" s="49"/>
      <c r="E114" s="56"/>
    </row>
    <row r="115" customFormat="false" ht="15" hidden="false" customHeight="true" outlineLevel="0" collapsed="false">
      <c r="A115" s="47" t="s">
        <v>59</v>
      </c>
      <c r="B115" s="49" t="s">
        <v>154</v>
      </c>
      <c r="C115" s="49"/>
      <c r="D115" s="49"/>
      <c r="E115" s="56"/>
    </row>
    <row r="116" customFormat="false" ht="15" hidden="false" customHeight="true" outlineLevel="0" collapsed="false">
      <c r="A116" s="47" t="s">
        <v>62</v>
      </c>
      <c r="B116" s="49" t="s">
        <v>155</v>
      </c>
      <c r="C116" s="49"/>
      <c r="D116" s="49"/>
      <c r="E116" s="56" t="n">
        <f aca="false">'Equipamentos - Vigia'!D11/C18/2</f>
        <v>6.658625</v>
      </c>
    </row>
    <row r="117" customFormat="false" ht="15" hidden="false" customHeight="true" outlineLevel="0" collapsed="false">
      <c r="A117" s="47" t="s">
        <v>86</v>
      </c>
      <c r="B117" s="49" t="s">
        <v>91</v>
      </c>
      <c r="C117" s="49"/>
      <c r="D117" s="49"/>
      <c r="E117" s="56"/>
    </row>
    <row r="118" customFormat="false" ht="15" hidden="false" customHeight="true" outlineLevel="0" collapsed="false">
      <c r="A118" s="66" t="s">
        <v>156</v>
      </c>
      <c r="B118" s="66"/>
      <c r="C118" s="66"/>
      <c r="D118" s="66"/>
      <c r="E118" s="62" t="n">
        <f aca="false">SUM(E113:E117)</f>
        <v>42.788625</v>
      </c>
    </row>
    <row r="119" customFormat="false" ht="13.8" hidden="false" customHeight="false" outlineLevel="0" collapsed="false">
      <c r="A119" s="82"/>
      <c r="B119" s="82"/>
      <c r="C119" s="82"/>
      <c r="D119" s="82"/>
      <c r="E119" s="82"/>
    </row>
    <row r="120" customFormat="false" ht="13.8" hidden="false" customHeight="false" outlineLevel="0" collapsed="false">
      <c r="A120" s="21"/>
      <c r="B120" s="21"/>
      <c r="C120" s="44"/>
      <c r="D120" s="44"/>
      <c r="E120" s="45"/>
    </row>
    <row r="121" customFormat="false" ht="13.8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3.8" hidden="false" customHeight="false" outlineLevel="0" collapsed="false">
      <c r="A122" s="21"/>
      <c r="B122" s="21"/>
      <c r="C122" s="44"/>
      <c r="D122" s="44"/>
      <c r="E122" s="45"/>
    </row>
    <row r="123" customFormat="false" ht="15" hidden="false" customHeight="true" outlineLevel="0" collapsed="false">
      <c r="A123" s="52" t="n">
        <v>5</v>
      </c>
      <c r="B123" s="52" t="s">
        <v>158</v>
      </c>
      <c r="C123" s="52"/>
      <c r="D123" s="52"/>
      <c r="E123" s="59" t="s">
        <v>81</v>
      </c>
    </row>
    <row r="124" customFormat="false" ht="15" hidden="false" customHeight="true" outlineLevel="0" collapsed="false">
      <c r="A124" s="47" t="s">
        <v>55</v>
      </c>
      <c r="B124" s="49" t="s">
        <v>159</v>
      </c>
      <c r="C124" s="49"/>
      <c r="D124" s="49"/>
      <c r="E124" s="56" t="n">
        <f aca="false">E38</f>
        <v>1686.05</v>
      </c>
    </row>
    <row r="125" customFormat="false" ht="15" hidden="false" customHeight="true" outlineLevel="0" collapsed="false">
      <c r="A125" s="47" t="s">
        <v>57</v>
      </c>
      <c r="B125" s="49" t="s">
        <v>160</v>
      </c>
      <c r="C125" s="49"/>
      <c r="D125" s="49"/>
      <c r="E125" s="56" t="n">
        <f aca="false">E79</f>
        <v>1389.214642</v>
      </c>
    </row>
    <row r="126" customFormat="false" ht="15" hidden="false" customHeight="true" outlineLevel="0" collapsed="false">
      <c r="A126" s="47" t="s">
        <v>59</v>
      </c>
      <c r="B126" s="49" t="s">
        <v>161</v>
      </c>
      <c r="C126" s="49"/>
      <c r="D126" s="49"/>
      <c r="E126" s="56" t="n">
        <f aca="false">E91</f>
        <v>76.25716897</v>
      </c>
    </row>
    <row r="127" customFormat="false" ht="15" hidden="false" customHeight="true" outlineLevel="0" collapsed="false">
      <c r="A127" s="47" t="s">
        <v>62</v>
      </c>
      <c r="B127" s="49" t="s">
        <v>162</v>
      </c>
      <c r="C127" s="49"/>
      <c r="D127" s="49"/>
      <c r="E127" s="56" t="n">
        <f aca="false">E103+E108</f>
        <v>219.3881121</v>
      </c>
    </row>
    <row r="128" customFormat="false" ht="15" hidden="false" customHeight="true" outlineLevel="0" collapsed="false">
      <c r="A128" s="47" t="s">
        <v>86</v>
      </c>
      <c r="B128" s="49" t="s">
        <v>163</v>
      </c>
      <c r="C128" s="49"/>
      <c r="D128" s="49"/>
      <c r="E128" s="56" t="n">
        <f aca="false">E118</f>
        <v>42.788625</v>
      </c>
    </row>
    <row r="129" customFormat="false" ht="15" hidden="false" customHeight="true" outlineLevel="0" collapsed="false">
      <c r="A129" s="61" t="s">
        <v>158</v>
      </c>
      <c r="B129" s="61"/>
      <c r="C129" s="61"/>
      <c r="D129" s="61"/>
      <c r="E129" s="62" t="n">
        <f aca="false">SUM(E124:E128)</f>
        <v>3413.698548</v>
      </c>
    </row>
    <row r="130" customFormat="false" ht="13.8" hidden="false" customHeight="false" outlineLevel="0" collapsed="false">
      <c r="A130" s="21"/>
      <c r="B130" s="21"/>
      <c r="C130" s="44"/>
      <c r="D130" s="44"/>
      <c r="E130" s="45"/>
    </row>
    <row r="131" customFormat="false" ht="15" hidden="false" customHeight="true" outlineLevel="0" collapsed="false">
      <c r="A131" s="58" t="s">
        <v>164</v>
      </c>
      <c r="B131" s="58"/>
      <c r="C131" s="58"/>
      <c r="D131" s="58"/>
      <c r="E131" s="58"/>
    </row>
    <row r="132" customFormat="false" ht="13.8" hidden="false" customHeight="false" outlineLevel="0" collapsed="false">
      <c r="A132" s="21"/>
      <c r="B132" s="21"/>
      <c r="C132" s="44"/>
      <c r="D132" s="44"/>
      <c r="E132" s="45"/>
    </row>
    <row r="133" customFormat="false" ht="15" hidden="false" customHeight="true" outlineLevel="0" collapsed="false">
      <c r="A133" s="52" t="s">
        <v>165</v>
      </c>
      <c r="B133" s="52"/>
      <c r="C133" s="52"/>
      <c r="D133" s="52"/>
      <c r="E133" s="52"/>
    </row>
    <row r="134" customFormat="false" ht="15" hidden="false" customHeight="true" outlineLevel="0" collapsed="false">
      <c r="A134" s="47" t="s">
        <v>55</v>
      </c>
      <c r="B134" s="49" t="s">
        <v>166</v>
      </c>
      <c r="C134" s="49"/>
      <c r="D134" s="83" t="n">
        <v>0.0235</v>
      </c>
      <c r="E134" s="56" t="n">
        <f aca="false">E129*D134</f>
        <v>80.22191587</v>
      </c>
    </row>
    <row r="135" customFormat="false" ht="15" hidden="false" customHeight="true" outlineLevel="0" collapsed="false">
      <c r="A135" s="47" t="s">
        <v>57</v>
      </c>
      <c r="B135" s="49" t="s">
        <v>167</v>
      </c>
      <c r="C135" s="49"/>
      <c r="D135" s="83" t="n">
        <v>0.0201</v>
      </c>
      <c r="E135" s="56" t="n">
        <f aca="false">(E129+E134)*D135</f>
        <v>70.22780132</v>
      </c>
    </row>
    <row r="136" customFormat="false" ht="15" hidden="false" customHeight="false" outlineLevel="0" collapsed="false">
      <c r="A136" s="84" t="s">
        <v>59</v>
      </c>
      <c r="B136" s="85" t="s">
        <v>168</v>
      </c>
      <c r="C136" s="85"/>
      <c r="D136" s="86" t="n">
        <f aca="false">SUM(D138:D140)</f>
        <v>0.1425</v>
      </c>
      <c r="E136" s="56" t="n">
        <f aca="false">E138+E139+E140</f>
        <v>592.2928604</v>
      </c>
    </row>
    <row r="137" customFormat="false" ht="15" hidden="false" customHeight="false" outlineLevel="0" collapsed="false">
      <c r="A137" s="84" t="s">
        <v>169</v>
      </c>
      <c r="B137" s="87" t="s">
        <v>170</v>
      </c>
      <c r="C137" s="88"/>
      <c r="D137" s="89" t="n">
        <f aca="false">1-D136</f>
        <v>0.8575</v>
      </c>
      <c r="E137" s="90" t="n">
        <f aca="false">(E129+E134+E135)/D137</f>
        <v>4156.441125</v>
      </c>
    </row>
    <row r="138" customFormat="false" ht="15" hidden="false" customHeight="false" outlineLevel="0" collapsed="false">
      <c r="A138" s="91" t="s">
        <v>171</v>
      </c>
      <c r="B138" s="85" t="s">
        <v>24</v>
      </c>
      <c r="C138" s="85"/>
      <c r="D138" s="65" t="n">
        <f aca="false">'Orçamento global'!G11</f>
        <v>0.0165</v>
      </c>
      <c r="E138" s="90" t="n">
        <f aca="false">D138*$E$137</f>
        <v>68.5812785625</v>
      </c>
    </row>
    <row r="139" customFormat="false" ht="15" hidden="false" customHeight="false" outlineLevel="0" collapsed="false">
      <c r="A139" s="91" t="s">
        <v>172</v>
      </c>
      <c r="B139" s="85" t="s">
        <v>25</v>
      </c>
      <c r="C139" s="85"/>
      <c r="D139" s="65" t="n">
        <f aca="false">'Orçamento global'!I11</f>
        <v>0.076</v>
      </c>
      <c r="E139" s="90" t="n">
        <f aca="false">D139*$E$137</f>
        <v>315.8895255</v>
      </c>
    </row>
    <row r="140" customFormat="false" ht="15" hidden="false" customHeight="false" outlineLevel="0" collapsed="false">
      <c r="A140" s="84" t="s">
        <v>173</v>
      </c>
      <c r="B140" s="85" t="s">
        <v>174</v>
      </c>
      <c r="C140" s="85"/>
      <c r="D140" s="83" t="n">
        <v>0.05</v>
      </c>
      <c r="E140" s="90" t="n">
        <f aca="false">D140*$E$137</f>
        <v>207.82205625</v>
      </c>
    </row>
    <row r="141" customFormat="false" ht="15" hidden="false" customHeight="true" outlineLevel="0" collapsed="false">
      <c r="A141" s="66" t="s">
        <v>175</v>
      </c>
      <c r="B141" s="66"/>
      <c r="C141" s="66"/>
      <c r="D141" s="66"/>
      <c r="E141" s="62" t="n">
        <f aca="false">SUM(E134:E136)</f>
        <v>742.7425775</v>
      </c>
    </row>
    <row r="142" customFormat="false" ht="13.8" hidden="false" customHeight="false" outlineLevel="0" collapsed="false">
      <c r="A142" s="21"/>
      <c r="B142" s="21"/>
      <c r="C142" s="44"/>
      <c r="D142" s="44"/>
      <c r="E142" s="45"/>
    </row>
    <row r="143" customFormat="false" ht="15" hidden="false" customHeight="true" outlineLevel="0" collapsed="false">
      <c r="A143" s="46" t="s">
        <v>176</v>
      </c>
      <c r="B143" s="46"/>
      <c r="C143" s="46"/>
      <c r="D143" s="46"/>
      <c r="E143" s="46"/>
    </row>
    <row r="144" customFormat="false" ht="13.8" hidden="false" customHeight="false" outlineLevel="0" collapsed="false">
      <c r="A144" s="21"/>
      <c r="B144" s="21"/>
      <c r="C144" s="44"/>
      <c r="D144" s="44"/>
      <c r="E144" s="45"/>
    </row>
    <row r="145" customFormat="false" ht="15" hidden="false" customHeight="true" outlineLevel="0" collapsed="false">
      <c r="A145" s="52" t="s">
        <v>177</v>
      </c>
      <c r="B145" s="52"/>
      <c r="C145" s="52"/>
      <c r="D145" s="52"/>
      <c r="E145" s="52"/>
    </row>
    <row r="146" customFormat="false" ht="15" hidden="false" customHeight="true" outlineLevel="0" collapsed="false">
      <c r="A146" s="69"/>
      <c r="B146" s="70" t="s">
        <v>178</v>
      </c>
      <c r="C146" s="70"/>
      <c r="D146" s="70"/>
      <c r="E146" s="60" t="s">
        <v>81</v>
      </c>
    </row>
    <row r="147" customFormat="false" ht="15" hidden="false" customHeight="true" outlineLevel="0" collapsed="false">
      <c r="A147" s="47" t="s">
        <v>179</v>
      </c>
      <c r="B147" s="49" t="s">
        <v>180</v>
      </c>
      <c r="C147" s="49"/>
      <c r="D147" s="49"/>
      <c r="E147" s="56" t="n">
        <f aca="false">E124</f>
        <v>1686.05</v>
      </c>
    </row>
    <row r="148" customFormat="false" ht="15" hidden="false" customHeight="true" outlineLevel="0" collapsed="false">
      <c r="A148" s="47" t="s">
        <v>181</v>
      </c>
      <c r="B148" s="49" t="s">
        <v>182</v>
      </c>
      <c r="C148" s="49"/>
      <c r="D148" s="49"/>
      <c r="E148" s="56" t="n">
        <f aca="false">E125</f>
        <v>1389.214642</v>
      </c>
    </row>
    <row r="149" customFormat="false" ht="15" hidden="false" customHeight="true" outlineLevel="0" collapsed="false">
      <c r="A149" s="47" t="s">
        <v>183</v>
      </c>
      <c r="B149" s="49" t="s">
        <v>184</v>
      </c>
      <c r="C149" s="49"/>
      <c r="D149" s="49"/>
      <c r="E149" s="56" t="n">
        <f aca="false">E126</f>
        <v>76.25716897</v>
      </c>
    </row>
    <row r="150" customFormat="false" ht="15" hidden="false" customHeight="true" outlineLevel="0" collapsed="false">
      <c r="A150" s="47" t="s">
        <v>185</v>
      </c>
      <c r="B150" s="49" t="s">
        <v>186</v>
      </c>
      <c r="C150" s="49"/>
      <c r="D150" s="49"/>
      <c r="E150" s="56" t="n">
        <f aca="false">E127</f>
        <v>219.3881121</v>
      </c>
    </row>
    <row r="151" customFormat="false" ht="15" hidden="false" customHeight="true" outlineLevel="0" collapsed="false">
      <c r="A151" s="47" t="s">
        <v>187</v>
      </c>
      <c r="B151" s="49" t="s">
        <v>188</v>
      </c>
      <c r="C151" s="49"/>
      <c r="D151" s="49"/>
      <c r="E151" s="56" t="n">
        <f aca="false">E128</f>
        <v>42.788625</v>
      </c>
    </row>
    <row r="152" customFormat="false" ht="15" hidden="false" customHeight="true" outlineLevel="0" collapsed="false">
      <c r="A152" s="47" t="s">
        <v>189</v>
      </c>
      <c r="B152" s="49" t="s">
        <v>190</v>
      </c>
      <c r="C152" s="49"/>
      <c r="D152" s="49"/>
      <c r="E152" s="56" t="n">
        <f aca="false">E141</f>
        <v>742.7425775</v>
      </c>
    </row>
    <row r="153" customFormat="false" ht="15" hidden="false" customHeight="true" outlineLevel="0" collapsed="false">
      <c r="A153" s="66" t="s">
        <v>191</v>
      </c>
      <c r="B153" s="66"/>
      <c r="C153" s="66"/>
      <c r="D153" s="66"/>
      <c r="E153" s="62" t="n">
        <f aca="false">ROUND(SUM(E147:E152),2)</f>
        <v>4156.44</v>
      </c>
    </row>
    <row r="154" customFormat="false" ht="15" hidden="false" customHeight="true" outlineLevel="0" collapsed="false">
      <c r="A154" s="66" t="s">
        <v>197</v>
      </c>
      <c r="B154" s="66"/>
      <c r="C154" s="66"/>
      <c r="D154" s="66"/>
      <c r="E154" s="62" t="n">
        <f aca="false">E153*2</f>
        <v>8312.88</v>
      </c>
    </row>
  </sheetData>
  <mergeCells count="127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4:D154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B7B7B7"/>
    <pageSetUpPr fitToPage="false"/>
  </sheetPr>
  <dimension ref="A1:V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5.14"/>
    <col collapsed="false" customWidth="true" hidden="false" outlineLevel="0" max="2" min="2" style="0" width="43.71"/>
    <col collapsed="false" customWidth="true" hidden="false" outlineLevel="0" max="3" min="3" style="0" width="12.43"/>
    <col collapsed="false" customWidth="true" hidden="false" outlineLevel="0" max="4" min="4" style="0" width="11.29"/>
    <col collapsed="false" customWidth="true" hidden="false" outlineLevel="0" max="6" min="5" style="0" width="9.57"/>
    <col collapsed="false" customWidth="true" hidden="false" outlineLevel="0" max="8" min="7" style="0" width="13.57"/>
    <col collapsed="false" customWidth="true" hidden="false" outlineLevel="0" max="1025" min="9" style="0" width="14.43"/>
  </cols>
  <sheetData>
    <row r="1" customFormat="false" ht="28.5" hidden="false" customHeight="true" outlineLevel="0" collapsed="false">
      <c r="A1" s="94" t="s">
        <v>199</v>
      </c>
      <c r="B1" s="95" t="s">
        <v>200</v>
      </c>
      <c r="C1" s="95" t="s">
        <v>201</v>
      </c>
      <c r="D1" s="96" t="s">
        <v>202</v>
      </c>
      <c r="E1" s="96" t="s">
        <v>203</v>
      </c>
      <c r="F1" s="96"/>
      <c r="G1" s="97" t="s">
        <v>204</v>
      </c>
      <c r="H1" s="97" t="s">
        <v>205</v>
      </c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</row>
    <row r="2" customFormat="false" ht="15" hidden="false" customHeight="false" outlineLevel="0" collapsed="false">
      <c r="A2" s="94"/>
      <c r="B2" s="95"/>
      <c r="C2" s="95"/>
      <c r="D2" s="95"/>
      <c r="E2" s="96" t="s">
        <v>206</v>
      </c>
      <c r="F2" s="96" t="s">
        <v>207</v>
      </c>
      <c r="G2" s="97"/>
      <c r="H2" s="97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</row>
    <row r="3" customFormat="false" ht="15" hidden="false" customHeight="false" outlineLevel="0" collapsed="false">
      <c r="A3" s="99" t="n">
        <v>1</v>
      </c>
      <c r="B3" s="100" t="s">
        <v>208</v>
      </c>
      <c r="C3" s="99" t="s">
        <v>201</v>
      </c>
      <c r="D3" s="99" t="n">
        <v>60</v>
      </c>
      <c r="E3" s="101" t="n">
        <v>2</v>
      </c>
      <c r="F3" s="101" t="n">
        <v>0</v>
      </c>
      <c r="G3" s="102" t="n">
        <v>213.81</v>
      </c>
      <c r="H3" s="102" t="n">
        <f aca="false">G3/D3</f>
        <v>3.5635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</row>
    <row r="4" customFormat="false" ht="15" hidden="false" customHeight="false" outlineLevel="0" collapsed="false">
      <c r="A4" s="103" t="n">
        <v>2</v>
      </c>
      <c r="B4" s="104" t="s">
        <v>209</v>
      </c>
      <c r="C4" s="103" t="s">
        <v>201</v>
      </c>
      <c r="D4" s="103" t="n">
        <v>24</v>
      </c>
      <c r="E4" s="105" t="n">
        <v>2</v>
      </c>
      <c r="F4" s="105" t="n">
        <v>0</v>
      </c>
      <c r="G4" s="106" t="n">
        <v>23.15</v>
      </c>
      <c r="H4" s="106" t="n">
        <f aca="false">G4/D4</f>
        <v>0.964583333333333</v>
      </c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customFormat="false" ht="15" hidden="false" customHeight="false" outlineLevel="0" collapsed="false">
      <c r="A5" s="99" t="n">
        <v>3</v>
      </c>
      <c r="B5" s="100" t="s">
        <v>210</v>
      </c>
      <c r="C5" s="99" t="s">
        <v>201</v>
      </c>
      <c r="D5" s="99" t="n">
        <v>60</v>
      </c>
      <c r="E5" s="101" t="n">
        <v>1</v>
      </c>
      <c r="F5" s="101" t="n">
        <v>1</v>
      </c>
      <c r="G5" s="102" t="n">
        <v>732.2</v>
      </c>
      <c r="H5" s="102" t="n">
        <f aca="false">G5/D5</f>
        <v>12.2033333333333</v>
      </c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</row>
    <row r="6" customFormat="false" ht="15" hidden="false" customHeight="false" outlineLevel="0" collapsed="false">
      <c r="A6" s="103" t="n">
        <v>4</v>
      </c>
      <c r="B6" s="107" t="s">
        <v>211</v>
      </c>
      <c r="C6" s="103" t="s">
        <v>201</v>
      </c>
      <c r="D6" s="103" t="n">
        <v>36</v>
      </c>
      <c r="E6" s="105" t="n">
        <v>15</v>
      </c>
      <c r="F6" s="105" t="n">
        <v>8</v>
      </c>
      <c r="G6" s="106" t="n">
        <v>10.64</v>
      </c>
      <c r="H6" s="106" t="n">
        <f aca="false">G6/D6</f>
        <v>0.295555555555556</v>
      </c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</row>
    <row r="7" customFormat="false" ht="15" hidden="false" customHeight="false" outlineLevel="0" collapsed="false">
      <c r="A7" s="99" t="n">
        <v>5</v>
      </c>
      <c r="B7" s="100" t="s">
        <v>212</v>
      </c>
      <c r="C7" s="99" t="s">
        <v>201</v>
      </c>
      <c r="D7" s="99" t="n">
        <v>36</v>
      </c>
      <c r="E7" s="101" t="n">
        <v>1</v>
      </c>
      <c r="F7" s="101" t="n">
        <v>2</v>
      </c>
      <c r="G7" s="102" t="n">
        <v>33.9</v>
      </c>
      <c r="H7" s="102" t="n">
        <f aca="false">G7/D7</f>
        <v>0.941666666666667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</row>
    <row r="8" customFormat="false" ht="13.8" hidden="false" customHeight="false" outlineLevel="0" collapsed="false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</row>
    <row r="9" customFormat="false" ht="13.8" hidden="false" customHeight="false" outlineLevel="0" collapsed="false">
      <c r="A9" s="98"/>
      <c r="B9" s="7" t="s">
        <v>213</v>
      </c>
      <c r="C9" s="7"/>
      <c r="D9" s="7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</row>
    <row r="10" customFormat="false" ht="42" hidden="false" customHeight="false" outlineLevel="0" collapsed="false">
      <c r="A10" s="98"/>
      <c r="B10" s="69" t="s">
        <v>214</v>
      </c>
      <c r="C10" s="108" t="s">
        <v>215</v>
      </c>
      <c r="D10" s="108" t="s">
        <v>216</v>
      </c>
      <c r="E10" s="98"/>
      <c r="F10" s="98"/>
      <c r="G10" s="98"/>
      <c r="H10" s="109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</row>
    <row r="11" customFormat="false" ht="15" hidden="false" customHeight="false" outlineLevel="0" collapsed="false">
      <c r="A11" s="98"/>
      <c r="B11" s="110" t="s">
        <v>217</v>
      </c>
      <c r="C11" s="56" t="n">
        <f aca="false">SUMPRODUCT(E3:E7*$H$3:$H$7)</f>
        <v>26.6345</v>
      </c>
      <c r="D11" s="56" t="n">
        <f aca="false">C11*36</f>
        <v>958.842</v>
      </c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</row>
    <row r="12" customFormat="false" ht="15" hidden="false" customHeight="false" outlineLevel="0" collapsed="false">
      <c r="A12" s="98"/>
      <c r="B12" s="110" t="s">
        <v>218</v>
      </c>
      <c r="C12" s="56" t="n">
        <f aca="false">SUMPRODUCT(F3:F7*$H$3:$H$7)</f>
        <v>16.45111111</v>
      </c>
      <c r="D12" s="56" t="n">
        <f aca="false">C12*36</f>
        <v>592.23999996</v>
      </c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</row>
  </sheetData>
  <mergeCells count="8">
    <mergeCell ref="A1:A2"/>
    <mergeCell ref="B1:B2"/>
    <mergeCell ref="C1:C2"/>
    <mergeCell ref="D1:D2"/>
    <mergeCell ref="E1:F1"/>
    <mergeCell ref="G1:G2"/>
    <mergeCell ref="H1:H2"/>
    <mergeCell ref="B9:D9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C27BA0"/>
    <pageSetUpPr fitToPage="false"/>
  </sheetPr>
  <dimension ref="A1:E1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3" t="s">
        <v>50</v>
      </c>
      <c r="B1" s="43"/>
      <c r="C1" s="43"/>
      <c r="D1" s="43"/>
      <c r="E1" s="43"/>
    </row>
    <row r="2" customFormat="false" ht="13.8" hidden="false" customHeight="false" outlineLevel="0" collapsed="false">
      <c r="A2" s="21"/>
      <c r="B2" s="21"/>
      <c r="C2" s="44"/>
      <c r="D2" s="44"/>
      <c r="E2" s="45"/>
    </row>
    <row r="3" customFormat="false" ht="15" hidden="false" customHeight="true" outlineLevel="0" collapsed="false">
      <c r="A3" s="46" t="s">
        <v>51</v>
      </c>
      <c r="B3" s="46"/>
      <c r="C3" s="46"/>
      <c r="D3" s="46"/>
      <c r="E3" s="46"/>
    </row>
    <row r="4" customFormat="false" ht="13.8" hidden="false" customHeight="false" outlineLevel="0" collapsed="false">
      <c r="A4" s="21"/>
      <c r="B4" s="21"/>
      <c r="C4" s="44"/>
      <c r="D4" s="44"/>
      <c r="E4" s="45"/>
    </row>
    <row r="5" customFormat="false" ht="15" hidden="false" customHeight="false" outlineLevel="0" collapsed="false">
      <c r="A5" s="47" t="s">
        <v>52</v>
      </c>
      <c r="B5" s="48" t="str">
        <f aca="false">'Orçamento global'!E2</f>
        <v>23232.000461/2022-78</v>
      </c>
      <c r="C5" s="48"/>
      <c r="D5" s="48"/>
      <c r="E5" s="48"/>
    </row>
    <row r="6" customFormat="false" ht="15" hidden="false" customHeight="false" outlineLevel="0" collapsed="false">
      <c r="A6" s="47" t="s">
        <v>53</v>
      </c>
      <c r="B6" s="48" t="str">
        <f aca="false">'Orçamento global'!C2</f>
        <v>25/2022</v>
      </c>
      <c r="C6" s="48"/>
      <c r="D6" s="48"/>
      <c r="E6" s="48"/>
    </row>
    <row r="7" customFormat="false" ht="13.8" hidden="false" customHeight="false" outlineLevel="0" collapsed="false">
      <c r="A7" s="21"/>
      <c r="B7" s="21"/>
      <c r="C7" s="44"/>
      <c r="D7" s="44"/>
      <c r="E7" s="45"/>
    </row>
    <row r="8" customFormat="false" ht="15" hidden="false" customHeight="true" outlineLevel="0" collapsed="false">
      <c r="A8" s="46" t="s">
        <v>54</v>
      </c>
      <c r="B8" s="46"/>
      <c r="C8" s="46"/>
      <c r="D8" s="46"/>
      <c r="E8" s="46"/>
    </row>
    <row r="9" customFormat="false" ht="13.8" hidden="false" customHeight="false" outlineLevel="0" collapsed="false">
      <c r="A9" s="21"/>
      <c r="B9" s="21"/>
      <c r="C9" s="44"/>
      <c r="D9" s="44"/>
      <c r="E9" s="45"/>
    </row>
    <row r="10" customFormat="false" ht="15" hidden="false" customHeight="true" outlineLevel="0" collapsed="false">
      <c r="A10" s="47" t="s">
        <v>55</v>
      </c>
      <c r="B10" s="49" t="s">
        <v>56</v>
      </c>
      <c r="C10" s="49"/>
      <c r="D10" s="49"/>
      <c r="E10" s="50" t="str">
        <f aca="false">'Orçamento global'!I2</f>
        <v>XX/XX/2022</v>
      </c>
    </row>
    <row r="11" customFormat="false" ht="15" hidden="false" customHeight="true" outlineLevel="0" collapsed="false">
      <c r="A11" s="47" t="s">
        <v>57</v>
      </c>
      <c r="B11" s="49" t="s">
        <v>58</v>
      </c>
      <c r="C11" s="49"/>
      <c r="D11" s="49"/>
      <c r="E11" s="51" t="s">
        <v>48</v>
      </c>
    </row>
    <row r="12" customFormat="false" ht="15" hidden="false" customHeight="true" outlineLevel="0" collapsed="false">
      <c r="A12" s="47" t="s">
        <v>59</v>
      </c>
      <c r="B12" s="49" t="s">
        <v>60</v>
      </c>
      <c r="C12" s="49"/>
      <c r="D12" s="49"/>
      <c r="E12" s="51" t="s">
        <v>219</v>
      </c>
    </row>
    <row r="13" customFormat="false" ht="15" hidden="false" customHeight="true" outlineLevel="0" collapsed="false">
      <c r="A13" s="47" t="s">
        <v>62</v>
      </c>
      <c r="B13" s="49" t="s">
        <v>63</v>
      </c>
      <c r="C13" s="49"/>
      <c r="D13" s="49"/>
      <c r="E13" s="47" t="n">
        <v>36</v>
      </c>
    </row>
    <row r="14" customFormat="false" ht="13.8" hidden="false" customHeight="false" outlineLevel="0" collapsed="false">
      <c r="A14" s="21"/>
      <c r="B14" s="21"/>
      <c r="C14" s="44"/>
      <c r="D14" s="44"/>
      <c r="E14" s="45"/>
    </row>
    <row r="15" customFormat="false" ht="15" hidden="false" customHeight="true" outlineLevel="0" collapsed="false">
      <c r="A15" s="46" t="s">
        <v>64</v>
      </c>
      <c r="B15" s="46"/>
      <c r="C15" s="46"/>
      <c r="D15" s="46"/>
      <c r="E15" s="46"/>
    </row>
    <row r="16" customFormat="false" ht="13.8" hidden="false" customHeight="false" outlineLevel="0" collapsed="false">
      <c r="A16" s="21"/>
      <c r="B16" s="21"/>
      <c r="C16" s="44"/>
      <c r="D16" s="44"/>
      <c r="E16" s="45"/>
    </row>
    <row r="17" customFormat="false" ht="28.5" hidden="false" customHeight="true" outlineLevel="0" collapsed="false">
      <c r="A17" s="52" t="s">
        <v>65</v>
      </c>
      <c r="B17" s="52" t="s">
        <v>66</v>
      </c>
      <c r="C17" s="52" t="s">
        <v>67</v>
      </c>
      <c r="D17" s="53" t="s">
        <v>68</v>
      </c>
      <c r="E17" s="53"/>
    </row>
    <row r="18" customFormat="false" ht="55.5" hidden="false" customHeight="true" outlineLevel="0" collapsed="false">
      <c r="A18" s="47" t="s">
        <v>47</v>
      </c>
      <c r="B18" s="47" t="s">
        <v>42</v>
      </c>
      <c r="C18" s="54" t="n">
        <v>108</v>
      </c>
      <c r="D18" s="47" t="s">
        <v>69</v>
      </c>
      <c r="E18" s="47"/>
    </row>
    <row r="19" customFormat="false" ht="13.8" hidden="false" customHeight="false" outlineLevel="0" collapsed="false">
      <c r="A19" s="21"/>
      <c r="B19" s="21"/>
      <c r="C19" s="55"/>
      <c r="D19" s="55"/>
      <c r="E19" s="45"/>
    </row>
    <row r="20" customFormat="false" ht="15" hidden="false" customHeight="true" outlineLevel="0" collapsed="false">
      <c r="A20" s="52" t="s">
        <v>70</v>
      </c>
      <c r="B20" s="52"/>
      <c r="C20" s="52"/>
      <c r="D20" s="52"/>
      <c r="E20" s="52"/>
    </row>
    <row r="21" customFormat="false" ht="28.5" hidden="false" customHeight="true" outlineLevel="0" collapsed="false">
      <c r="A21" s="47" t="s">
        <v>55</v>
      </c>
      <c r="B21" s="49" t="s">
        <v>71</v>
      </c>
      <c r="C21" s="49"/>
      <c r="D21" s="49"/>
      <c r="E21" s="56" t="s">
        <v>220</v>
      </c>
    </row>
    <row r="22" customFormat="false" ht="15" hidden="false" customHeight="true" outlineLevel="0" collapsed="false">
      <c r="A22" s="47" t="s">
        <v>57</v>
      </c>
      <c r="B22" s="49" t="s">
        <v>73</v>
      </c>
      <c r="C22" s="49"/>
      <c r="D22" s="49"/>
      <c r="E22" s="51" t="s">
        <v>74</v>
      </c>
    </row>
    <row r="23" customFormat="false" ht="15" hidden="false" customHeight="true" outlineLevel="0" collapsed="false">
      <c r="A23" s="47" t="s">
        <v>59</v>
      </c>
      <c r="B23" s="49" t="s">
        <v>75</v>
      </c>
      <c r="C23" s="49"/>
      <c r="D23" s="49"/>
      <c r="E23" s="57" t="n">
        <v>1309.15</v>
      </c>
    </row>
    <row r="24" customFormat="false" ht="13.8" hidden="false" customHeight="false" outlineLevel="0" collapsed="false">
      <c r="A24" s="21"/>
      <c r="B24" s="21"/>
      <c r="C24" s="44"/>
      <c r="D24" s="44"/>
      <c r="E24" s="45"/>
    </row>
    <row r="25" customFormat="false" ht="15" hidden="false" customHeight="true" outlineLevel="0" collapsed="false">
      <c r="A25" s="46" t="s">
        <v>76</v>
      </c>
      <c r="B25" s="46"/>
      <c r="C25" s="46"/>
      <c r="D25" s="46"/>
      <c r="E25" s="46"/>
    </row>
    <row r="26" customFormat="false" ht="13.8" hidden="false" customHeight="false" outlineLevel="0" collapsed="false">
      <c r="A26" s="21"/>
      <c r="B26" s="21"/>
      <c r="C26" s="44"/>
      <c r="D26" s="44"/>
      <c r="E26" s="45"/>
    </row>
    <row r="27" customFormat="false" ht="15" hidden="false" customHeight="true" outlineLevel="0" collapsed="false">
      <c r="A27" s="58" t="s">
        <v>77</v>
      </c>
      <c r="B27" s="58"/>
      <c r="C27" s="58"/>
      <c r="D27" s="58"/>
      <c r="E27" s="58"/>
    </row>
    <row r="28" customFormat="false" ht="13.8" hidden="false" customHeight="false" outlineLevel="0" collapsed="false">
      <c r="A28" s="21"/>
      <c r="B28" s="21"/>
      <c r="C28" s="44"/>
      <c r="D28" s="44"/>
      <c r="E28" s="45"/>
    </row>
    <row r="29" customFormat="false" ht="15" hidden="false" customHeight="true" outlineLevel="0" collapsed="false">
      <c r="A29" s="52" t="s">
        <v>78</v>
      </c>
      <c r="B29" s="52"/>
      <c r="C29" s="52"/>
      <c r="D29" s="52"/>
      <c r="E29" s="52"/>
    </row>
    <row r="30" customFormat="false" ht="15" hidden="false" customHeight="true" outlineLevel="0" collapsed="false">
      <c r="A30" s="52" t="s">
        <v>79</v>
      </c>
      <c r="B30" s="52" t="s">
        <v>80</v>
      </c>
      <c r="C30" s="52"/>
      <c r="D30" s="52"/>
      <c r="E30" s="59" t="s">
        <v>81</v>
      </c>
    </row>
    <row r="31" customFormat="false" ht="15" hidden="false" customHeight="true" outlineLevel="0" collapsed="false">
      <c r="A31" s="47" t="s">
        <v>55</v>
      </c>
      <c r="B31" s="49" t="s">
        <v>82</v>
      </c>
      <c r="C31" s="49"/>
      <c r="D31" s="49"/>
      <c r="E31" s="57" t="n">
        <f aca="false">E23</f>
        <v>1309.15</v>
      </c>
    </row>
    <row r="32" customFormat="false" ht="15" hidden="false" customHeight="true" outlineLevel="0" collapsed="false">
      <c r="A32" s="47" t="s">
        <v>57</v>
      </c>
      <c r="B32" s="49" t="s">
        <v>83</v>
      </c>
      <c r="C32" s="49"/>
      <c r="D32" s="49"/>
      <c r="E32" s="56"/>
    </row>
    <row r="33" customFormat="false" ht="15" hidden="false" customHeight="true" outlineLevel="0" collapsed="false">
      <c r="A33" s="47" t="s">
        <v>59</v>
      </c>
      <c r="B33" s="49" t="s">
        <v>84</v>
      </c>
      <c r="C33" s="49"/>
      <c r="D33" s="49"/>
      <c r="E33" s="56"/>
    </row>
    <row r="34" customFormat="false" ht="15" hidden="false" customHeight="true" outlineLevel="0" collapsed="false">
      <c r="A34" s="47" t="s">
        <v>62</v>
      </c>
      <c r="B34" s="49" t="s">
        <v>85</v>
      </c>
      <c r="C34" s="49"/>
      <c r="D34" s="49"/>
      <c r="E34" s="60"/>
    </row>
    <row r="35" customFormat="false" ht="15" hidden="false" customHeight="true" outlineLevel="0" collapsed="false">
      <c r="A35" s="47" t="s">
        <v>86</v>
      </c>
      <c r="B35" s="49" t="s">
        <v>87</v>
      </c>
      <c r="C35" s="49"/>
      <c r="D35" s="49"/>
      <c r="E35" s="60"/>
    </row>
    <row r="36" customFormat="false" ht="15" hidden="false" customHeight="true" outlineLevel="0" collapsed="false">
      <c r="A36" s="47" t="s">
        <v>88</v>
      </c>
      <c r="B36" s="49" t="s">
        <v>89</v>
      </c>
      <c r="C36" s="49"/>
      <c r="D36" s="49"/>
      <c r="E36" s="60"/>
    </row>
    <row r="37" customFormat="false" ht="15" hidden="false" customHeight="true" outlineLevel="0" collapsed="false">
      <c r="A37" s="47" t="s">
        <v>90</v>
      </c>
      <c r="B37" s="49" t="s">
        <v>91</v>
      </c>
      <c r="C37" s="49"/>
      <c r="D37" s="49"/>
      <c r="E37" s="60"/>
    </row>
    <row r="38" customFormat="false" ht="15" hidden="false" customHeight="true" outlineLevel="0" collapsed="false">
      <c r="A38" s="61" t="s">
        <v>92</v>
      </c>
      <c r="B38" s="61"/>
      <c r="C38" s="61"/>
      <c r="D38" s="61"/>
      <c r="E38" s="62" t="n">
        <f aca="false">ROUND(SUM(E31:E37),2)</f>
        <v>1309.15</v>
      </c>
    </row>
    <row r="39" customFormat="false" ht="28.5" hidden="false" customHeight="true" outlineLevel="0" collapsed="false">
      <c r="A39" s="63" t="s">
        <v>93</v>
      </c>
      <c r="B39" s="63"/>
      <c r="C39" s="63"/>
      <c r="D39" s="63"/>
      <c r="E39" s="63"/>
    </row>
    <row r="40" customFormat="false" ht="13.8" hidden="false" customHeight="false" outlineLevel="0" collapsed="false">
      <c r="A40" s="21"/>
      <c r="B40" s="21"/>
      <c r="C40" s="44"/>
      <c r="D40" s="44"/>
      <c r="E40" s="45"/>
    </row>
    <row r="41" customFormat="false" ht="15" hidden="false" customHeight="true" outlineLevel="0" collapsed="false">
      <c r="A41" s="58" t="s">
        <v>94</v>
      </c>
      <c r="B41" s="58"/>
      <c r="C41" s="58"/>
      <c r="D41" s="58"/>
      <c r="E41" s="58"/>
    </row>
    <row r="42" customFormat="false" ht="13.8" hidden="false" customHeight="false" outlineLevel="0" collapsed="false">
      <c r="A42" s="20"/>
      <c r="B42" s="20"/>
      <c r="C42" s="20"/>
      <c r="D42" s="20"/>
      <c r="E42" s="64"/>
    </row>
    <row r="43" customFormat="false" ht="15" hidden="false" customHeight="true" outlineLevel="0" collapsed="false">
      <c r="A43" s="52" t="s">
        <v>95</v>
      </c>
      <c r="B43" s="52"/>
      <c r="C43" s="52"/>
      <c r="D43" s="52"/>
      <c r="E43" s="52"/>
    </row>
    <row r="44" customFormat="false" ht="15" hidden="false" customHeight="true" outlineLevel="0" collapsed="false">
      <c r="A44" s="52" t="s">
        <v>96</v>
      </c>
      <c r="B44" s="52" t="s">
        <v>80</v>
      </c>
      <c r="C44" s="52"/>
      <c r="D44" s="53" t="s">
        <v>97</v>
      </c>
      <c r="E44" s="59" t="s">
        <v>81</v>
      </c>
    </row>
    <row r="45" customFormat="false" ht="15" hidden="false" customHeight="true" outlineLevel="0" collapsed="false">
      <c r="A45" s="47" t="s">
        <v>55</v>
      </c>
      <c r="B45" s="49" t="s">
        <v>98</v>
      </c>
      <c r="C45" s="49"/>
      <c r="D45" s="65" t="n">
        <f aca="false">1/12</f>
        <v>0.08333333333</v>
      </c>
      <c r="E45" s="56" t="n">
        <f aca="false">D45*E38</f>
        <v>109.0958333</v>
      </c>
    </row>
    <row r="46" customFormat="false" ht="15" hidden="false" customHeight="true" outlineLevel="0" collapsed="false">
      <c r="A46" s="47" t="s">
        <v>57</v>
      </c>
      <c r="B46" s="49" t="s">
        <v>99</v>
      </c>
      <c r="C46" s="49"/>
      <c r="D46" s="65" t="n">
        <v>0.121</v>
      </c>
      <c r="E46" s="56" t="n">
        <f aca="false">D46*E38</f>
        <v>158.40715</v>
      </c>
    </row>
    <row r="47" customFormat="false" ht="15" hidden="false" customHeight="true" outlineLevel="0" collapsed="false">
      <c r="A47" s="66" t="s">
        <v>100</v>
      </c>
      <c r="B47" s="66"/>
      <c r="C47" s="66"/>
      <c r="D47" s="67" t="n">
        <f aca="false">SUM(D45:D46)</f>
        <v>0.20433333333</v>
      </c>
      <c r="E47" s="62" t="n">
        <f aca="false">SUM(E45:E46)</f>
        <v>267.5029833</v>
      </c>
    </row>
    <row r="48" customFormat="false" ht="15" hidden="false" customHeight="true" outlineLevel="0" collapsed="false">
      <c r="A48" s="63" t="s">
        <v>101</v>
      </c>
      <c r="B48" s="63"/>
      <c r="C48" s="63"/>
      <c r="D48" s="63"/>
      <c r="E48" s="63"/>
    </row>
    <row r="49" customFormat="false" ht="13.8" hidden="false" customHeight="false" outlineLevel="0" collapsed="false">
      <c r="A49" s="20"/>
      <c r="B49" s="20"/>
      <c r="C49" s="20"/>
      <c r="D49" s="20"/>
      <c r="E49" s="64"/>
    </row>
    <row r="50" customFormat="false" ht="15" hidden="false" customHeight="true" outlineLevel="0" collapsed="false">
      <c r="A50" s="52" t="s">
        <v>102</v>
      </c>
      <c r="B50" s="52"/>
      <c r="C50" s="52"/>
      <c r="D50" s="52"/>
      <c r="E50" s="52"/>
    </row>
    <row r="51" customFormat="false" ht="15" hidden="false" customHeight="true" outlineLevel="0" collapsed="false">
      <c r="A51" s="52" t="s">
        <v>103</v>
      </c>
      <c r="B51" s="68" t="s">
        <v>80</v>
      </c>
      <c r="C51" s="68"/>
      <c r="D51" s="53" t="s">
        <v>97</v>
      </c>
      <c r="E51" s="59" t="s">
        <v>81</v>
      </c>
    </row>
    <row r="52" customFormat="false" ht="15" hidden="false" customHeight="true" outlineLevel="0" collapsed="false">
      <c r="A52" s="47" t="s">
        <v>104</v>
      </c>
      <c r="B52" s="49" t="s">
        <v>105</v>
      </c>
      <c r="C52" s="49"/>
      <c r="D52" s="65" t="n">
        <v>0.2</v>
      </c>
      <c r="E52" s="56" t="n">
        <f aca="false">(D52)*($E$38+$E$47)</f>
        <v>315.33059666</v>
      </c>
    </row>
    <row r="53" customFormat="false" ht="15" hidden="false" customHeight="true" outlineLevel="0" collapsed="false">
      <c r="A53" s="47"/>
      <c r="B53" s="49" t="s">
        <v>106</v>
      </c>
      <c r="C53" s="49"/>
      <c r="D53" s="65" t="n">
        <v>0.025</v>
      </c>
      <c r="E53" s="56" t="n">
        <f aca="false">(D53)*($E$38+$E$47)</f>
        <v>39.4163245825</v>
      </c>
    </row>
    <row r="54" customFormat="false" ht="15" hidden="false" customHeight="true" outlineLevel="0" collapsed="false">
      <c r="A54" s="47"/>
      <c r="B54" s="49" t="s">
        <v>26</v>
      </c>
      <c r="C54" s="49"/>
      <c r="D54" s="65" t="n">
        <f aca="false">'Orçamento global'!C12</f>
        <v>0.0212</v>
      </c>
      <c r="E54" s="56" t="n">
        <f aca="false">(D54)*($E$38+$E$47)</f>
        <v>33.42504324596</v>
      </c>
    </row>
    <row r="55" customFormat="false" ht="15" hidden="false" customHeight="true" outlineLevel="0" collapsed="false">
      <c r="A55" s="47"/>
      <c r="B55" s="49" t="s">
        <v>107</v>
      </c>
      <c r="C55" s="49"/>
      <c r="D55" s="65" t="n">
        <v>0.015</v>
      </c>
      <c r="E55" s="56" t="n">
        <f aca="false">(D55)*($E$38+$E$47)</f>
        <v>23.6497947495</v>
      </c>
    </row>
    <row r="56" customFormat="false" ht="15" hidden="false" customHeight="true" outlineLevel="0" collapsed="false">
      <c r="A56" s="47"/>
      <c r="B56" s="49" t="s">
        <v>108</v>
      </c>
      <c r="C56" s="49"/>
      <c r="D56" s="65" t="n">
        <v>0.01</v>
      </c>
      <c r="E56" s="56" t="n">
        <f aca="false">(D56)*($E$38+$E$47)</f>
        <v>15.766529833</v>
      </c>
    </row>
    <row r="57" customFormat="false" ht="15" hidden="false" customHeight="true" outlineLevel="0" collapsed="false">
      <c r="A57" s="47"/>
      <c r="B57" s="49" t="s">
        <v>109</v>
      </c>
      <c r="C57" s="49"/>
      <c r="D57" s="65" t="n">
        <v>0.006</v>
      </c>
      <c r="E57" s="56" t="n">
        <f aca="false">(D57)*($E$38+$E$47)</f>
        <v>9.4599178998</v>
      </c>
    </row>
    <row r="58" customFormat="false" ht="15" hidden="false" customHeight="true" outlineLevel="0" collapsed="false">
      <c r="A58" s="47"/>
      <c r="B58" s="49" t="s">
        <v>110</v>
      </c>
      <c r="C58" s="49"/>
      <c r="D58" s="65" t="n">
        <v>0.002</v>
      </c>
      <c r="E58" s="56" t="n">
        <f aca="false">(D58)*($E$38+$E$47)</f>
        <v>3.1533059666</v>
      </c>
    </row>
    <row r="59" customFormat="false" ht="15" hidden="false" customHeight="true" outlineLevel="0" collapsed="false">
      <c r="A59" s="47" t="s">
        <v>111</v>
      </c>
      <c r="B59" s="49" t="s">
        <v>111</v>
      </c>
      <c r="C59" s="49"/>
      <c r="D59" s="65" t="n">
        <v>0.08</v>
      </c>
      <c r="E59" s="56" t="n">
        <f aca="false">D59*(E38+E47)</f>
        <v>126.1322387</v>
      </c>
    </row>
    <row r="60" customFormat="false" ht="15" hidden="false" customHeight="true" outlineLevel="0" collapsed="false">
      <c r="A60" s="66" t="s">
        <v>112</v>
      </c>
      <c r="B60" s="66"/>
      <c r="C60" s="66"/>
      <c r="D60" s="67" t="n">
        <f aca="false">SUM(D52:D59)</f>
        <v>0.3592</v>
      </c>
      <c r="E60" s="62" t="n">
        <f aca="false">SUM(E52:E59)</f>
        <v>566.33375163736</v>
      </c>
    </row>
    <row r="61" customFormat="false" ht="15" hidden="false" customHeight="true" outlineLevel="0" collapsed="false">
      <c r="A61" s="63" t="s">
        <v>113</v>
      </c>
      <c r="B61" s="63"/>
      <c r="C61" s="63"/>
      <c r="D61" s="63"/>
      <c r="E61" s="63"/>
    </row>
    <row r="62" customFormat="false" ht="13.8" hidden="false" customHeight="false" outlineLevel="0" collapsed="false">
      <c r="A62" s="20"/>
      <c r="B62" s="20"/>
      <c r="C62" s="20"/>
      <c r="D62" s="20"/>
      <c r="E62" s="64"/>
    </row>
    <row r="63" customFormat="false" ht="15" hidden="false" customHeight="true" outlineLevel="0" collapsed="false">
      <c r="A63" s="52" t="s">
        <v>114</v>
      </c>
      <c r="B63" s="52"/>
      <c r="C63" s="52"/>
      <c r="D63" s="52"/>
      <c r="E63" s="52"/>
    </row>
    <row r="64" customFormat="false" ht="15" hidden="false" customHeight="true" outlineLevel="0" collapsed="false">
      <c r="A64" s="69" t="s">
        <v>115</v>
      </c>
      <c r="B64" s="70" t="s">
        <v>80</v>
      </c>
      <c r="C64" s="70"/>
      <c r="D64" s="70"/>
      <c r="E64" s="60" t="s">
        <v>81</v>
      </c>
    </row>
    <row r="65" customFormat="false" ht="28.5" hidden="false" customHeight="true" outlineLevel="0" collapsed="false">
      <c r="A65" s="47" t="s">
        <v>55</v>
      </c>
      <c r="B65" s="49" t="s">
        <v>221</v>
      </c>
      <c r="C65" s="49"/>
      <c r="D65" s="71" t="n">
        <f aca="false">2*25*3.4</f>
        <v>170</v>
      </c>
      <c r="E65" s="56" t="n">
        <f aca="false">IF(ROUND((D65)-(E31*0.06),2)&lt;0,0,ROUND((D65)-(E31*0.06),2))</f>
        <v>91.45</v>
      </c>
    </row>
    <row r="66" customFormat="false" ht="28.5" hidden="false" customHeight="true" outlineLevel="0" collapsed="false">
      <c r="A66" s="47" t="s">
        <v>57</v>
      </c>
      <c r="B66" s="49" t="s">
        <v>117</v>
      </c>
      <c r="C66" s="49"/>
      <c r="D66" s="71" t="n">
        <v>24.54</v>
      </c>
      <c r="E66" s="56" t="n">
        <f aca="false">21*D66*0.8</f>
        <v>412.272</v>
      </c>
    </row>
    <row r="67" customFormat="false" ht="15" hidden="false" customHeight="true" outlineLevel="0" collapsed="false">
      <c r="A67" s="47" t="s">
        <v>59</v>
      </c>
      <c r="B67" s="49" t="s">
        <v>118</v>
      </c>
      <c r="C67" s="49"/>
      <c r="D67" s="49"/>
      <c r="E67" s="56"/>
    </row>
    <row r="68" customFormat="false" ht="15" hidden="false" customHeight="true" outlineLevel="0" collapsed="false">
      <c r="A68" s="47" t="s">
        <v>62</v>
      </c>
      <c r="B68" s="49" t="s">
        <v>119</v>
      </c>
      <c r="C68" s="49"/>
      <c r="D68" s="49"/>
      <c r="E68" s="51" t="n">
        <v>3.53</v>
      </c>
    </row>
    <row r="69" customFormat="false" ht="15" hidden="false" customHeight="true" outlineLevel="0" collapsed="false">
      <c r="A69" s="47" t="s">
        <v>86</v>
      </c>
      <c r="B69" s="49" t="s">
        <v>91</v>
      </c>
      <c r="C69" s="49"/>
      <c r="D69" s="49"/>
      <c r="E69" s="56"/>
    </row>
    <row r="70" customFormat="false" ht="15" hidden="false" customHeight="true" outlineLevel="0" collapsed="false">
      <c r="A70" s="61" t="s">
        <v>120</v>
      </c>
      <c r="B70" s="61"/>
      <c r="C70" s="61"/>
      <c r="D70" s="61"/>
      <c r="E70" s="62" t="n">
        <f aca="false">SUM(E65:E69)</f>
        <v>507.252</v>
      </c>
    </row>
    <row r="71" customFormat="false" ht="13.8" hidden="false" customHeight="false" outlineLevel="0" collapsed="false">
      <c r="A71" s="21"/>
      <c r="B71" s="44"/>
      <c r="C71" s="72"/>
      <c r="D71" s="44"/>
      <c r="E71" s="45"/>
    </row>
    <row r="72" customFormat="false" ht="15" hidden="false" customHeight="true" outlineLevel="0" collapsed="false">
      <c r="A72" s="43" t="s">
        <v>121</v>
      </c>
      <c r="B72" s="43"/>
      <c r="C72" s="43"/>
      <c r="D72" s="43"/>
      <c r="E72" s="43"/>
    </row>
    <row r="73" customFormat="false" ht="13.8" hidden="false" customHeight="false" outlineLevel="0" collapsed="false">
      <c r="A73" s="21"/>
      <c r="B73" s="44"/>
      <c r="C73" s="72"/>
      <c r="D73" s="44"/>
      <c r="E73" s="45"/>
    </row>
    <row r="74" customFormat="false" ht="15" hidden="false" customHeight="true" outlineLevel="0" collapsed="false">
      <c r="A74" s="52" t="s">
        <v>122</v>
      </c>
      <c r="B74" s="52"/>
      <c r="C74" s="52"/>
      <c r="D74" s="52"/>
      <c r="E74" s="52"/>
    </row>
    <row r="75" customFormat="false" ht="15" hidden="false" customHeight="true" outlineLevel="0" collapsed="false">
      <c r="A75" s="52" t="n">
        <v>2</v>
      </c>
      <c r="B75" s="52" t="s">
        <v>80</v>
      </c>
      <c r="C75" s="52"/>
      <c r="D75" s="52"/>
      <c r="E75" s="59" t="s">
        <v>81</v>
      </c>
    </row>
    <row r="76" customFormat="false" ht="15" hidden="false" customHeight="true" outlineLevel="0" collapsed="false">
      <c r="A76" s="47" t="s">
        <v>96</v>
      </c>
      <c r="B76" s="49" t="s">
        <v>123</v>
      </c>
      <c r="C76" s="49"/>
      <c r="D76" s="49"/>
      <c r="E76" s="56" t="n">
        <f aca="false">E47</f>
        <v>267.5029833</v>
      </c>
    </row>
    <row r="77" customFormat="false" ht="15" hidden="false" customHeight="true" outlineLevel="0" collapsed="false">
      <c r="A77" s="47" t="s">
        <v>103</v>
      </c>
      <c r="B77" s="49" t="s">
        <v>124</v>
      </c>
      <c r="C77" s="49"/>
      <c r="D77" s="49"/>
      <c r="E77" s="56" t="n">
        <f aca="false">E60</f>
        <v>566.3337516</v>
      </c>
    </row>
    <row r="78" customFormat="false" ht="15" hidden="false" customHeight="true" outlineLevel="0" collapsed="false">
      <c r="A78" s="47" t="s">
        <v>115</v>
      </c>
      <c r="B78" s="49" t="s">
        <v>125</v>
      </c>
      <c r="C78" s="49"/>
      <c r="D78" s="49"/>
      <c r="E78" s="56" t="n">
        <f aca="false">E70</f>
        <v>507.252</v>
      </c>
    </row>
    <row r="79" customFormat="false" ht="15" hidden="false" customHeight="true" outlineLevel="0" collapsed="false">
      <c r="A79" s="61" t="s">
        <v>126</v>
      </c>
      <c r="B79" s="61"/>
      <c r="C79" s="61"/>
      <c r="D79" s="61"/>
      <c r="E79" s="62" t="n">
        <f aca="false">SUM(E76:E78)</f>
        <v>1341.088735</v>
      </c>
    </row>
    <row r="80" customFormat="false" ht="13.8" hidden="false" customHeight="false" outlineLevel="0" collapsed="false">
      <c r="A80" s="21"/>
      <c r="B80" s="44"/>
      <c r="C80" s="72"/>
      <c r="D80" s="44"/>
      <c r="E80" s="45"/>
    </row>
    <row r="81" customFormat="false" ht="15" hidden="false" customHeight="true" outlineLevel="0" collapsed="false">
      <c r="A81" s="58" t="s">
        <v>127</v>
      </c>
      <c r="B81" s="58"/>
      <c r="C81" s="58"/>
      <c r="D81" s="58"/>
      <c r="E81" s="58"/>
    </row>
    <row r="82" customFormat="false" ht="13.8" hidden="false" customHeight="false" outlineLevel="0" collapsed="false">
      <c r="A82" s="73"/>
      <c r="B82" s="44"/>
      <c r="C82" s="72"/>
      <c r="D82" s="44"/>
      <c r="E82" s="45"/>
    </row>
    <row r="83" customFormat="false" ht="15" hidden="false" customHeight="true" outlineLevel="0" collapsed="false">
      <c r="A83" s="52" t="s">
        <v>128</v>
      </c>
      <c r="B83" s="52"/>
      <c r="C83" s="52"/>
      <c r="D83" s="52"/>
      <c r="E83" s="52"/>
    </row>
    <row r="84" customFormat="false" ht="15" hidden="false" customHeight="true" outlineLevel="0" collapsed="false">
      <c r="A84" s="52" t="n">
        <v>3</v>
      </c>
      <c r="B84" s="52" t="s">
        <v>80</v>
      </c>
      <c r="C84" s="52"/>
      <c r="D84" s="52" t="s">
        <v>129</v>
      </c>
      <c r="E84" s="59" t="s">
        <v>81</v>
      </c>
    </row>
    <row r="85" customFormat="false" ht="15" hidden="false" customHeight="true" outlineLevel="0" collapsed="false">
      <c r="A85" s="47" t="s">
        <v>55</v>
      </c>
      <c r="B85" s="49" t="s">
        <v>130</v>
      </c>
      <c r="C85" s="49"/>
      <c r="D85" s="74" t="n">
        <f aca="false">0.42%/3</f>
        <v>0.0014</v>
      </c>
      <c r="E85" s="56" t="n">
        <f aca="false">D85*(E38)</f>
        <v>1.83281</v>
      </c>
    </row>
    <row r="86" customFormat="false" ht="15" hidden="false" customHeight="true" outlineLevel="0" collapsed="false">
      <c r="A86" s="47" t="s">
        <v>57</v>
      </c>
      <c r="B86" s="49" t="s">
        <v>131</v>
      </c>
      <c r="C86" s="49"/>
      <c r="D86" s="75" t="n">
        <f aca="false">D85*0.08</f>
        <v>0.000112</v>
      </c>
      <c r="E86" s="56" t="n">
        <f aca="false">D86*(E38)</f>
        <v>0.1466248</v>
      </c>
    </row>
    <row r="87" customFormat="false" ht="28.5" hidden="false" customHeight="true" outlineLevel="0" collapsed="false">
      <c r="A87" s="47" t="s">
        <v>59</v>
      </c>
      <c r="B87" s="49" t="s">
        <v>132</v>
      </c>
      <c r="C87" s="49"/>
      <c r="D87" s="75" t="n">
        <v>0.0347</v>
      </c>
      <c r="E87" s="56" t="n">
        <f aca="false">D87*(E38)</f>
        <v>45.427505</v>
      </c>
    </row>
    <row r="88" customFormat="false" ht="15" hidden="false" customHeight="true" outlineLevel="0" collapsed="false">
      <c r="A88" s="47" t="s">
        <v>62</v>
      </c>
      <c r="B88" s="49" t="s">
        <v>133</v>
      </c>
      <c r="C88" s="49"/>
      <c r="D88" s="75" t="n">
        <f aca="false">7/30/12/3</f>
        <v>0.006481481481</v>
      </c>
      <c r="E88" s="56" t="n">
        <f aca="false">D88*(E38)</f>
        <v>8.485231481</v>
      </c>
    </row>
    <row r="89" customFormat="false" ht="28.5" hidden="false" customHeight="true" outlineLevel="0" collapsed="false">
      <c r="A89" s="47" t="s">
        <v>86</v>
      </c>
      <c r="B89" s="49" t="s">
        <v>134</v>
      </c>
      <c r="C89" s="49"/>
      <c r="D89" s="75" t="n">
        <f aca="false">D88*D60</f>
        <v>0.002328148148</v>
      </c>
      <c r="E89" s="56" t="n">
        <f aca="false">D89*(E38)</f>
        <v>3.047895148</v>
      </c>
    </row>
    <row r="90" customFormat="false" ht="15" hidden="false" customHeight="true" outlineLevel="0" collapsed="false">
      <c r="A90" s="47" t="s">
        <v>88</v>
      </c>
      <c r="B90" s="49" t="s">
        <v>135</v>
      </c>
      <c r="C90" s="49"/>
      <c r="D90" s="76" t="n">
        <f aca="false">0.062%/3</f>
        <v>0.0002066666667</v>
      </c>
      <c r="E90" s="56" t="n">
        <f aca="false">D90*E38</f>
        <v>0.2705576667</v>
      </c>
    </row>
    <row r="91" customFormat="false" ht="15" hidden="false" customHeight="true" outlineLevel="0" collapsed="false">
      <c r="A91" s="61" t="s">
        <v>136</v>
      </c>
      <c r="B91" s="61"/>
      <c r="C91" s="61"/>
      <c r="D91" s="61"/>
      <c r="E91" s="62" t="n">
        <f aca="false">SUM(E85:E90)</f>
        <v>59.2106241</v>
      </c>
    </row>
    <row r="92" customFormat="false" ht="15" hidden="false" customHeight="true" outlineLevel="0" collapsed="false">
      <c r="A92" s="63" t="s">
        <v>137</v>
      </c>
      <c r="B92" s="63"/>
      <c r="C92" s="63"/>
      <c r="D92" s="63"/>
      <c r="E92" s="63"/>
    </row>
    <row r="93" customFormat="false" ht="13.8" hidden="false" customHeight="false" outlineLevel="0" collapsed="false">
      <c r="A93" s="77"/>
      <c r="B93" s="44"/>
      <c r="C93" s="72"/>
      <c r="D93" s="44"/>
      <c r="E93" s="45"/>
    </row>
    <row r="94" customFormat="false" ht="15" hidden="false" customHeight="true" outlineLevel="0" collapsed="false">
      <c r="A94" s="58" t="s">
        <v>138</v>
      </c>
      <c r="B94" s="58"/>
      <c r="C94" s="58"/>
      <c r="D94" s="58"/>
      <c r="E94" s="58"/>
    </row>
    <row r="95" customFormat="false" ht="13.8" hidden="false" customHeight="false" outlineLevel="0" collapsed="false">
      <c r="A95" s="12"/>
      <c r="B95" s="44"/>
      <c r="C95" s="72"/>
      <c r="D95" s="44"/>
      <c r="E95" s="45"/>
    </row>
    <row r="96" customFormat="false" ht="15" hidden="false" customHeight="true" outlineLevel="0" collapsed="false">
      <c r="A96" s="52" t="s">
        <v>139</v>
      </c>
      <c r="B96" s="52"/>
      <c r="C96" s="52"/>
      <c r="D96" s="52"/>
      <c r="E96" s="52"/>
    </row>
    <row r="97" customFormat="false" ht="28.5" hidden="false" customHeight="true" outlineLevel="0" collapsed="false">
      <c r="A97" s="52" t="s">
        <v>140</v>
      </c>
      <c r="B97" s="68" t="s">
        <v>80</v>
      </c>
      <c r="C97" s="68"/>
      <c r="D97" s="52" t="s">
        <v>129</v>
      </c>
      <c r="E97" s="59" t="s">
        <v>141</v>
      </c>
    </row>
    <row r="98" customFormat="false" ht="28.5" hidden="false" customHeight="true" outlineLevel="0" collapsed="false">
      <c r="A98" s="47" t="s">
        <v>55</v>
      </c>
      <c r="B98" s="49" t="s">
        <v>142</v>
      </c>
      <c r="C98" s="49"/>
      <c r="D98" s="78" t="n">
        <v>0.008109589041</v>
      </c>
      <c r="E98" s="56" t="n">
        <f aca="false">D98*$E$38</f>
        <v>10.6166684930252</v>
      </c>
    </row>
    <row r="99" customFormat="false" ht="28.5" hidden="false" customHeight="true" outlineLevel="0" collapsed="false">
      <c r="A99" s="47" t="s">
        <v>57</v>
      </c>
      <c r="B99" s="49" t="s">
        <v>143</v>
      </c>
      <c r="C99" s="49"/>
      <c r="D99" s="78" t="n">
        <v>0.0006164383562</v>
      </c>
      <c r="E99" s="56" t="n">
        <f aca="false">D99*$E$38</f>
        <v>0.80701027401923</v>
      </c>
    </row>
    <row r="100" customFormat="false" ht="28.5" hidden="false" customHeight="true" outlineLevel="0" collapsed="false">
      <c r="A100" s="47" t="s">
        <v>59</v>
      </c>
      <c r="B100" s="49" t="s">
        <v>144</v>
      </c>
      <c r="C100" s="49"/>
      <c r="D100" s="78" t="n">
        <v>0.0003205479452</v>
      </c>
      <c r="E100" s="56" t="n">
        <f aca="false">D100*$E$38</f>
        <v>0.41964534245858</v>
      </c>
    </row>
    <row r="101" customFormat="false" ht="15" hidden="false" customHeight="true" outlineLevel="0" collapsed="false">
      <c r="A101" s="47" t="s">
        <v>62</v>
      </c>
      <c r="B101" s="79" t="s">
        <v>145</v>
      </c>
      <c r="C101" s="79"/>
      <c r="D101" s="78" t="n">
        <v>0.0009715068493</v>
      </c>
      <c r="E101" s="56" t="n">
        <f aca="false">D101*$E$38</f>
        <v>1.2718481917611</v>
      </c>
    </row>
    <row r="102" customFormat="false" ht="15" hidden="false" customHeight="true" outlineLevel="0" collapsed="false">
      <c r="A102" s="47" t="s">
        <v>86</v>
      </c>
      <c r="B102" s="79" t="s">
        <v>146</v>
      </c>
      <c r="C102" s="79"/>
      <c r="D102" s="78" t="n">
        <v>0.01632876712</v>
      </c>
      <c r="E102" s="56" t="n">
        <f aca="false">D102*$E$38</f>
        <v>21.376805475148</v>
      </c>
    </row>
    <row r="103" customFormat="false" ht="15" hidden="false" customHeight="true" outlineLevel="0" collapsed="false">
      <c r="A103" s="61" t="s">
        <v>147</v>
      </c>
      <c r="B103" s="61"/>
      <c r="C103" s="61"/>
      <c r="D103" s="61"/>
      <c r="E103" s="62" t="n">
        <f aca="false">SUM(E98:E102)</f>
        <v>34.49197778</v>
      </c>
    </row>
    <row r="104" customFormat="false" ht="13.8" hidden="false" customHeight="false" outlineLevel="0" collapsed="false">
      <c r="A104" s="12"/>
      <c r="B104" s="44"/>
      <c r="C104" s="72"/>
      <c r="D104" s="44"/>
      <c r="E104" s="45"/>
    </row>
    <row r="105" customFormat="false" ht="15" hidden="false" customHeight="true" outlineLevel="0" collapsed="false">
      <c r="A105" s="52" t="s">
        <v>148</v>
      </c>
      <c r="B105" s="52"/>
      <c r="C105" s="52"/>
      <c r="D105" s="52"/>
      <c r="E105" s="52"/>
    </row>
    <row r="106" customFormat="false" ht="28.5" hidden="false" customHeight="true" outlineLevel="0" collapsed="false">
      <c r="A106" s="80" t="n">
        <v>44231</v>
      </c>
      <c r="B106" s="68" t="s">
        <v>80</v>
      </c>
      <c r="C106" s="68"/>
      <c r="D106" s="68"/>
      <c r="E106" s="59" t="s">
        <v>141</v>
      </c>
    </row>
    <row r="107" customFormat="false" ht="15" hidden="false" customHeight="true" outlineLevel="0" collapsed="false">
      <c r="A107" s="47" t="s">
        <v>55</v>
      </c>
      <c r="B107" s="49" t="s">
        <v>149</v>
      </c>
      <c r="C107" s="49"/>
      <c r="D107" s="49"/>
      <c r="E107" s="56"/>
    </row>
    <row r="108" customFormat="false" ht="15" hidden="false" customHeight="true" outlineLevel="0" collapsed="false">
      <c r="A108" s="61" t="s">
        <v>147</v>
      </c>
      <c r="B108" s="61"/>
      <c r="C108" s="61"/>
      <c r="D108" s="61"/>
      <c r="E108" s="62" t="n">
        <f aca="false">E107</f>
        <v>0</v>
      </c>
    </row>
    <row r="109" customFormat="false" ht="13.8" hidden="false" customHeight="false" outlineLevel="0" collapsed="false">
      <c r="A109" s="73"/>
      <c r="B109" s="73"/>
      <c r="C109" s="73"/>
      <c r="D109" s="73"/>
      <c r="E109" s="73"/>
    </row>
    <row r="110" customFormat="false" ht="15" hidden="false" customHeight="true" outlineLevel="0" collapsed="false">
      <c r="A110" s="58" t="s">
        <v>150</v>
      </c>
      <c r="B110" s="58"/>
      <c r="C110" s="58"/>
      <c r="D110" s="58"/>
      <c r="E110" s="58"/>
    </row>
    <row r="111" customFormat="false" ht="13.8" hidden="false" customHeight="false" outlineLevel="0" collapsed="false">
      <c r="A111" s="81"/>
      <c r="B111" s="81"/>
      <c r="C111" s="81"/>
      <c r="D111" s="81"/>
      <c r="E111" s="81"/>
    </row>
    <row r="112" customFormat="false" ht="15" hidden="false" customHeight="true" outlineLevel="0" collapsed="false">
      <c r="A112" s="52" t="s">
        <v>151</v>
      </c>
      <c r="B112" s="68" t="s">
        <v>80</v>
      </c>
      <c r="C112" s="68"/>
      <c r="D112" s="68"/>
      <c r="E112" s="59" t="s">
        <v>81</v>
      </c>
    </row>
    <row r="113" customFormat="false" ht="15" hidden="false" customHeight="true" outlineLevel="0" collapsed="false">
      <c r="A113" s="47" t="s">
        <v>55</v>
      </c>
      <c r="B113" s="49" t="s">
        <v>152</v>
      </c>
      <c r="C113" s="49"/>
      <c r="D113" s="49"/>
      <c r="E113" s="56" t="n">
        <v>36.13</v>
      </c>
    </row>
    <row r="114" customFormat="false" ht="15" hidden="false" customHeight="true" outlineLevel="0" collapsed="false">
      <c r="A114" s="47" t="s">
        <v>57</v>
      </c>
      <c r="B114" s="49" t="s">
        <v>153</v>
      </c>
      <c r="C114" s="49"/>
      <c r="D114" s="49"/>
      <c r="E114" s="56" t="n">
        <f aca="false">'EPIs - Trabalhos Agropecuários'!E26/C18</f>
        <v>87.69155556</v>
      </c>
    </row>
    <row r="115" customFormat="false" ht="15" hidden="false" customHeight="true" outlineLevel="0" collapsed="false">
      <c r="A115" s="47" t="s">
        <v>59</v>
      </c>
      <c r="B115" s="49" t="s">
        <v>154</v>
      </c>
      <c r="C115" s="49"/>
      <c r="D115" s="49"/>
      <c r="E115" s="56" t="n">
        <f aca="false">'Materiais - Trabalhos Agropecuá'!D10/C18</f>
        <v>13.49416667</v>
      </c>
    </row>
    <row r="116" customFormat="false" ht="15" hidden="false" customHeight="true" outlineLevel="0" collapsed="false">
      <c r="A116" s="47" t="s">
        <v>62</v>
      </c>
      <c r="B116" s="49" t="s">
        <v>155</v>
      </c>
      <c r="C116" s="49"/>
      <c r="D116" s="49"/>
      <c r="E116" s="56" t="n">
        <f aca="false">'Equipamentos - Trabalhos Agrope'!D7/C18</f>
        <v>57.76040741</v>
      </c>
    </row>
    <row r="117" customFormat="false" ht="15" hidden="false" customHeight="true" outlineLevel="0" collapsed="false">
      <c r="A117" s="47" t="s">
        <v>86</v>
      </c>
      <c r="B117" s="49" t="s">
        <v>91</v>
      </c>
      <c r="C117" s="49"/>
      <c r="D117" s="49"/>
      <c r="E117" s="56"/>
    </row>
    <row r="118" customFormat="false" ht="15" hidden="false" customHeight="true" outlineLevel="0" collapsed="false">
      <c r="A118" s="66" t="s">
        <v>156</v>
      </c>
      <c r="B118" s="66"/>
      <c r="C118" s="66"/>
      <c r="D118" s="66"/>
      <c r="E118" s="62" t="n">
        <f aca="false">SUM(E113:E117)</f>
        <v>195.0761296</v>
      </c>
    </row>
    <row r="119" customFormat="false" ht="13.8" hidden="false" customHeight="false" outlineLevel="0" collapsed="false">
      <c r="A119" s="82"/>
      <c r="B119" s="82"/>
      <c r="C119" s="82"/>
      <c r="D119" s="82"/>
      <c r="E119" s="82"/>
    </row>
    <row r="120" customFormat="false" ht="13.8" hidden="false" customHeight="false" outlineLevel="0" collapsed="false">
      <c r="A120" s="21"/>
      <c r="B120" s="21"/>
      <c r="C120" s="44"/>
      <c r="D120" s="44"/>
      <c r="E120" s="45"/>
    </row>
    <row r="121" customFormat="false" ht="13.8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3.8" hidden="false" customHeight="false" outlineLevel="0" collapsed="false">
      <c r="A122" s="21"/>
      <c r="B122" s="21"/>
      <c r="C122" s="44"/>
      <c r="D122" s="44"/>
      <c r="E122" s="45"/>
    </row>
    <row r="123" customFormat="false" ht="15" hidden="false" customHeight="true" outlineLevel="0" collapsed="false">
      <c r="A123" s="52" t="n">
        <v>5</v>
      </c>
      <c r="B123" s="52" t="s">
        <v>158</v>
      </c>
      <c r="C123" s="52"/>
      <c r="D123" s="52"/>
      <c r="E123" s="59" t="s">
        <v>81</v>
      </c>
    </row>
    <row r="124" customFormat="false" ht="15" hidden="false" customHeight="true" outlineLevel="0" collapsed="false">
      <c r="A124" s="47" t="s">
        <v>55</v>
      </c>
      <c r="B124" s="49" t="s">
        <v>159</v>
      </c>
      <c r="C124" s="49"/>
      <c r="D124" s="49"/>
      <c r="E124" s="56" t="n">
        <f aca="false">E38</f>
        <v>1309.15</v>
      </c>
    </row>
    <row r="125" customFormat="false" ht="15" hidden="false" customHeight="true" outlineLevel="0" collapsed="false">
      <c r="A125" s="47" t="s">
        <v>57</v>
      </c>
      <c r="B125" s="49" t="s">
        <v>160</v>
      </c>
      <c r="C125" s="49"/>
      <c r="D125" s="49"/>
      <c r="E125" s="56" t="n">
        <f aca="false">E79</f>
        <v>1341.088735</v>
      </c>
    </row>
    <row r="126" customFormat="false" ht="15" hidden="false" customHeight="true" outlineLevel="0" collapsed="false">
      <c r="A126" s="47" t="s">
        <v>59</v>
      </c>
      <c r="B126" s="49" t="s">
        <v>161</v>
      </c>
      <c r="C126" s="49"/>
      <c r="D126" s="49"/>
      <c r="E126" s="56" t="n">
        <f aca="false">E91</f>
        <v>59.2106241</v>
      </c>
    </row>
    <row r="127" customFormat="false" ht="15" hidden="false" customHeight="true" outlineLevel="0" collapsed="false">
      <c r="A127" s="47" t="s">
        <v>62</v>
      </c>
      <c r="B127" s="49" t="s">
        <v>162</v>
      </c>
      <c r="C127" s="49"/>
      <c r="D127" s="49"/>
      <c r="E127" s="56" t="n">
        <f aca="false">E103+E108</f>
        <v>34.49197778</v>
      </c>
    </row>
    <row r="128" customFormat="false" ht="15" hidden="false" customHeight="true" outlineLevel="0" collapsed="false">
      <c r="A128" s="47" t="s">
        <v>86</v>
      </c>
      <c r="B128" s="49" t="s">
        <v>163</v>
      </c>
      <c r="C128" s="49"/>
      <c r="D128" s="49"/>
      <c r="E128" s="56" t="n">
        <f aca="false">E118</f>
        <v>195.0761296</v>
      </c>
    </row>
    <row r="129" customFormat="false" ht="15" hidden="false" customHeight="true" outlineLevel="0" collapsed="false">
      <c r="A129" s="61" t="s">
        <v>158</v>
      </c>
      <c r="B129" s="61"/>
      <c r="C129" s="61"/>
      <c r="D129" s="61"/>
      <c r="E129" s="62" t="n">
        <f aca="false">SUM(E124:E128)</f>
        <v>2939.017466</v>
      </c>
    </row>
    <row r="130" customFormat="false" ht="13.8" hidden="false" customHeight="false" outlineLevel="0" collapsed="false">
      <c r="A130" s="21"/>
      <c r="B130" s="21"/>
      <c r="C130" s="44"/>
      <c r="D130" s="44"/>
      <c r="E130" s="45"/>
    </row>
    <row r="131" customFormat="false" ht="15" hidden="false" customHeight="true" outlineLevel="0" collapsed="false">
      <c r="A131" s="58" t="s">
        <v>164</v>
      </c>
      <c r="B131" s="58"/>
      <c r="C131" s="58"/>
      <c r="D131" s="58"/>
      <c r="E131" s="58"/>
    </row>
    <row r="132" customFormat="false" ht="13.8" hidden="false" customHeight="false" outlineLevel="0" collapsed="false">
      <c r="A132" s="21"/>
      <c r="B132" s="21"/>
      <c r="C132" s="44"/>
      <c r="D132" s="44"/>
      <c r="E132" s="45"/>
    </row>
    <row r="133" customFormat="false" ht="15" hidden="false" customHeight="true" outlineLevel="0" collapsed="false">
      <c r="A133" s="52" t="s">
        <v>165</v>
      </c>
      <c r="B133" s="52"/>
      <c r="C133" s="52"/>
      <c r="D133" s="52"/>
      <c r="E133" s="52"/>
    </row>
    <row r="134" customFormat="false" ht="15" hidden="false" customHeight="true" outlineLevel="0" collapsed="false">
      <c r="A134" s="47" t="s">
        <v>55</v>
      </c>
      <c r="B134" s="49" t="s">
        <v>166</v>
      </c>
      <c r="C134" s="49"/>
      <c r="D134" s="83" t="n">
        <v>0.0235</v>
      </c>
      <c r="E134" s="56" t="n">
        <f aca="false">E129*D134</f>
        <v>69.06691046</v>
      </c>
    </row>
    <row r="135" customFormat="false" ht="15" hidden="false" customHeight="true" outlineLevel="0" collapsed="false">
      <c r="A135" s="47" t="s">
        <v>57</v>
      </c>
      <c r="B135" s="49" t="s">
        <v>167</v>
      </c>
      <c r="C135" s="49"/>
      <c r="D135" s="83" t="n">
        <v>0.0201</v>
      </c>
      <c r="E135" s="56" t="n">
        <f aca="false">(E129+E134)*D135</f>
        <v>60.46249598</v>
      </c>
    </row>
    <row r="136" customFormat="false" ht="15" hidden="false" customHeight="false" outlineLevel="0" collapsed="false">
      <c r="A136" s="84" t="s">
        <v>59</v>
      </c>
      <c r="B136" s="85" t="s">
        <v>168</v>
      </c>
      <c r="C136" s="85"/>
      <c r="D136" s="86" t="n">
        <f aca="false">SUM(D138:D140)</f>
        <v>0.1225</v>
      </c>
      <c r="E136" s="56" t="n">
        <f aca="false">E138+E139+E140</f>
        <v>428.3726404</v>
      </c>
    </row>
    <row r="137" customFormat="false" ht="15" hidden="false" customHeight="false" outlineLevel="0" collapsed="false">
      <c r="A137" s="84" t="s">
        <v>169</v>
      </c>
      <c r="B137" s="87" t="s">
        <v>170</v>
      </c>
      <c r="C137" s="88"/>
      <c r="D137" s="89" t="n">
        <f aca="false">1-D136</f>
        <v>0.8775</v>
      </c>
      <c r="E137" s="90" t="n">
        <f aca="false">(E129+E134+E135)/D137</f>
        <v>3496.919513</v>
      </c>
    </row>
    <row r="138" customFormat="false" ht="15" hidden="false" customHeight="false" outlineLevel="0" collapsed="false">
      <c r="A138" s="91" t="s">
        <v>171</v>
      </c>
      <c r="B138" s="85" t="s">
        <v>24</v>
      </c>
      <c r="C138" s="85"/>
      <c r="D138" s="65" t="n">
        <f aca="false">'Orçamento global'!G11</f>
        <v>0.0165</v>
      </c>
      <c r="E138" s="90" t="n">
        <f aca="false">D138*$E$137</f>
        <v>57.6991719645</v>
      </c>
    </row>
    <row r="139" customFormat="false" ht="15" hidden="false" customHeight="false" outlineLevel="0" collapsed="false">
      <c r="A139" s="91" t="s">
        <v>172</v>
      </c>
      <c r="B139" s="85" t="s">
        <v>25</v>
      </c>
      <c r="C139" s="85"/>
      <c r="D139" s="65" t="n">
        <f aca="false">'Orçamento global'!I11</f>
        <v>0.076</v>
      </c>
      <c r="E139" s="90" t="n">
        <f aca="false">D139*$E$137</f>
        <v>265.765882988</v>
      </c>
    </row>
    <row r="140" customFormat="false" ht="15" hidden="false" customHeight="false" outlineLevel="0" collapsed="false">
      <c r="A140" s="84" t="s">
        <v>173</v>
      </c>
      <c r="B140" s="85" t="s">
        <v>174</v>
      </c>
      <c r="C140" s="85"/>
      <c r="D140" s="83" t="n">
        <v>0.03</v>
      </c>
      <c r="E140" s="90" t="n">
        <f aca="false">D140*$E$137</f>
        <v>104.90758539</v>
      </c>
    </row>
    <row r="141" customFormat="false" ht="15" hidden="false" customHeight="true" outlineLevel="0" collapsed="false">
      <c r="A141" s="66" t="s">
        <v>175</v>
      </c>
      <c r="B141" s="66"/>
      <c r="C141" s="66"/>
      <c r="D141" s="66"/>
      <c r="E141" s="62" t="n">
        <f aca="false">SUM(E134:E136)</f>
        <v>557.9020468</v>
      </c>
    </row>
    <row r="142" customFormat="false" ht="13.8" hidden="false" customHeight="false" outlineLevel="0" collapsed="false">
      <c r="A142" s="21"/>
      <c r="B142" s="21"/>
      <c r="C142" s="44"/>
      <c r="D142" s="44"/>
      <c r="E142" s="45"/>
    </row>
    <row r="143" customFormat="false" ht="15" hidden="false" customHeight="true" outlineLevel="0" collapsed="false">
      <c r="A143" s="46" t="s">
        <v>176</v>
      </c>
      <c r="B143" s="46"/>
      <c r="C143" s="46"/>
      <c r="D143" s="46"/>
      <c r="E143" s="46"/>
    </row>
    <row r="144" customFormat="false" ht="13.8" hidden="false" customHeight="false" outlineLevel="0" collapsed="false">
      <c r="A144" s="21"/>
      <c r="B144" s="21"/>
      <c r="C144" s="44"/>
      <c r="D144" s="44"/>
      <c r="E144" s="45"/>
    </row>
    <row r="145" customFormat="false" ht="15" hidden="false" customHeight="true" outlineLevel="0" collapsed="false">
      <c r="A145" s="52" t="s">
        <v>177</v>
      </c>
      <c r="B145" s="52"/>
      <c r="C145" s="52"/>
      <c r="D145" s="52"/>
      <c r="E145" s="52"/>
    </row>
    <row r="146" customFormat="false" ht="15" hidden="false" customHeight="true" outlineLevel="0" collapsed="false">
      <c r="A146" s="69"/>
      <c r="B146" s="70" t="s">
        <v>178</v>
      </c>
      <c r="C146" s="70"/>
      <c r="D146" s="70"/>
      <c r="E146" s="60" t="s">
        <v>81</v>
      </c>
    </row>
    <row r="147" customFormat="false" ht="15" hidden="false" customHeight="true" outlineLevel="0" collapsed="false">
      <c r="A147" s="47" t="s">
        <v>179</v>
      </c>
      <c r="B147" s="49" t="s">
        <v>180</v>
      </c>
      <c r="C147" s="49"/>
      <c r="D147" s="49"/>
      <c r="E147" s="56" t="n">
        <f aca="false">E124</f>
        <v>1309.15</v>
      </c>
    </row>
    <row r="148" customFormat="false" ht="15" hidden="false" customHeight="true" outlineLevel="0" collapsed="false">
      <c r="A148" s="47" t="s">
        <v>181</v>
      </c>
      <c r="B148" s="49" t="s">
        <v>182</v>
      </c>
      <c r="C148" s="49"/>
      <c r="D148" s="49"/>
      <c r="E148" s="56" t="n">
        <f aca="false">E125</f>
        <v>1341.088735</v>
      </c>
    </row>
    <row r="149" customFormat="false" ht="15" hidden="false" customHeight="true" outlineLevel="0" collapsed="false">
      <c r="A149" s="47" t="s">
        <v>183</v>
      </c>
      <c r="B149" s="49" t="s">
        <v>184</v>
      </c>
      <c r="C149" s="49"/>
      <c r="D149" s="49"/>
      <c r="E149" s="56" t="n">
        <f aca="false">E126</f>
        <v>59.2106241</v>
      </c>
    </row>
    <row r="150" customFormat="false" ht="15" hidden="false" customHeight="true" outlineLevel="0" collapsed="false">
      <c r="A150" s="47" t="s">
        <v>185</v>
      </c>
      <c r="B150" s="49" t="s">
        <v>186</v>
      </c>
      <c r="C150" s="49"/>
      <c r="D150" s="49"/>
      <c r="E150" s="56" t="n">
        <f aca="false">E127</f>
        <v>34.49197778</v>
      </c>
    </row>
    <row r="151" customFormat="false" ht="15" hidden="false" customHeight="true" outlineLevel="0" collapsed="false">
      <c r="A151" s="47" t="s">
        <v>187</v>
      </c>
      <c r="B151" s="49" t="s">
        <v>188</v>
      </c>
      <c r="C151" s="49"/>
      <c r="D151" s="49"/>
      <c r="E151" s="56" t="n">
        <f aca="false">E128</f>
        <v>195.0761296</v>
      </c>
    </row>
    <row r="152" customFormat="false" ht="15" hidden="false" customHeight="true" outlineLevel="0" collapsed="false">
      <c r="A152" s="47" t="s">
        <v>189</v>
      </c>
      <c r="B152" s="49" t="s">
        <v>190</v>
      </c>
      <c r="C152" s="49"/>
      <c r="D152" s="49"/>
      <c r="E152" s="56" t="n">
        <f aca="false">E141</f>
        <v>557.9020468</v>
      </c>
    </row>
    <row r="153" customFormat="false" ht="15" hidden="false" customHeight="true" outlineLevel="0" collapsed="false">
      <c r="A153" s="66" t="s">
        <v>191</v>
      </c>
      <c r="B153" s="66"/>
      <c r="C153" s="66"/>
      <c r="D153" s="66"/>
      <c r="E153" s="62" t="n">
        <f aca="false">ROUND(SUM(E147:E152),2)</f>
        <v>3496.92</v>
      </c>
    </row>
  </sheetData>
  <mergeCells count="126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2022-06-08T13:20:38Z</dcterms:modified>
  <cp:revision>1</cp:revision>
  <dc:subject/>
  <dc:title/>
</cp:coreProperties>
</file>