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styles.xml" ContentType="application/vnd.openxmlformats-officedocument.spreadsheetml.styles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comments2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drawings/vmlDrawing3.vml" ContentType="application/vnd.openxmlformats-officedocument.vmlDrawing"/>
  <Override PartName="/xl/comments3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ORIENTAÇÕES" sheetId="1" state="visible" r:id="rId2"/>
    <sheet name="PROPOSTA" sheetId="2" state="visible" r:id="rId3"/>
    <sheet name="G1 - MURIAÉ - PORTEIRO E VIGIA" sheetId="3" state="visible" r:id="rId4"/>
    <sheet name="Muriaé Equipamentos - Vigia" sheetId="4" state="visible" r:id="rId5"/>
    <sheet name="ITEM 4 - LIMPEZA - MANHUAÇU" sheetId="5" state="visible" r:id="rId6"/>
    <sheet name="Manhuaçu Materiais - Limpeza" sheetId="6" state="visible" r:id="rId7"/>
    <sheet name="Manhuaçu Equipamentos - Limpeza" sheetId="7" state="visible" r:id="rId8"/>
    <sheet name="Manhuaçu EPIs - Limpeza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2.xml><?xml version="1.0" encoding="utf-8"?>
<comments xmlns="http://schemas.openxmlformats.org/spreadsheetml/2006/main" xmlns:xdr="http://schemas.openxmlformats.org/drawingml/2006/spreadsheetDrawing">
  <authors>
    <author>AN</author>
  </authors>
  <commentList>
    <comment ref="C11" authorId="0">
      <text>
        <r>
          <rPr>
            <sz val="11"/>
            <color rgb="FF000000"/>
            <rFont val="Calibri"/>
            <family val="0"/>
            <charset val="1"/>
          </rPr>
          <t xml:space="preserve">Selecione o tipo de tributação da empresa.</t>
        </r>
      </text>
    </comment>
    <comment ref="C12" authorId="0">
      <text>
        <r>
          <rPr>
            <sz val="11"/>
            <color rgb="FF000000"/>
            <rFont val="Calibri"/>
            <family val="0"/>
            <charset val="1"/>
          </rPr>
          <t xml:space="preserve">Não alterar a fórmula. Este dado será transferido para todas as planilhas.</t>
        </r>
      </text>
    </comment>
    <comment ref="E11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do PIS. Este dado será transferido para todas as planilhas.</t>
        </r>
      </text>
    </comment>
    <comment ref="E12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do RAT.</t>
        </r>
      </text>
    </comment>
    <comment ref="G11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da COFINS. Este dado será transferido para todas as planilhas.</t>
        </r>
      </text>
    </comment>
    <comment ref="G12" authorId="0">
      <text>
        <r>
          <rPr>
            <sz val="11"/>
            <color rgb="FF000000"/>
            <rFont val="Calibri"/>
            <family val="0"/>
            <charset val="1"/>
          </rPr>
          <t xml:space="preserve">Preencha o percentual do FAP.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>AN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Preço da passagem x 2</t>
        </r>
      </text>
    </comment>
    <comment ref="D66" authorId="0">
      <text>
        <r>
          <rPr>
            <sz val="11"/>
            <color rgb="FF000000"/>
            <rFont val="Calibri"/>
            <family val="0"/>
            <charset val="1"/>
          </rPr>
          <t xml:space="preserve">Valor diário integral do auxílio.</t>
        </r>
      </text>
    </comment>
    <comment ref="D87" authorId="0">
      <text>
        <r>
          <rPr>
            <sz val="11"/>
            <color rgb="FF000000"/>
            <rFont val="Calibri"/>
            <family val="0"/>
            <charset val="1"/>
          </rPr>
          <t xml:space="preserve">Considera que 90% dos empregados são demitidos nessa condição.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</commentList>
</comments>
</file>

<file path=xl/comments5.xml><?xml version="1.0" encoding="utf-8"?>
<comments xmlns="http://schemas.openxmlformats.org/spreadsheetml/2006/main" xmlns:xdr="http://schemas.openxmlformats.org/drawingml/2006/spreadsheetDrawing">
  <authors>
    <author>AN</author>
  </authors>
  <commentList>
    <comment ref="D65" authorId="0">
      <text>
        <r>
          <rPr>
            <sz val="11"/>
            <color rgb="FF000000"/>
            <rFont val="Calibri"/>
            <family val="0"/>
            <charset val="1"/>
          </rPr>
          <t xml:space="preserve">Preço da passagem x 2</t>
        </r>
      </text>
    </comment>
    <comment ref="D138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    Empresas Lucro Presumido:
PIS: 0,65% / COFINS: 3,00%
Empresas Lucro Real:
PIS: 1,65% / COFINS: 7,60%</t>
        </r>
      </text>
    </comment>
    <comment ref="D139" authorId="0">
      <text>
        <r>
          <rPr>
            <sz val="11"/>
            <color rgb="FF000000"/>
            <rFont val="Calibri"/>
            <family val="0"/>
            <charset val="1"/>
          </rPr>
          <t xml:space="preserve">Comentário:
Empresas Lucro Presumido:
PIS: 0,65% / COFINS: 3,00%
Empresas Lucro Real:
PIS: 1,65% / COFINS: 7,60%</t>
        </r>
      </text>
    </comment>
    <comment ref="D140" authorId="0">
      <text>
        <r>
          <rPr>
            <sz val="11"/>
            <color rgb="FF000000"/>
            <rFont val="Calibri"/>
            <family val="0"/>
            <charset val="1"/>
          </rPr>
          <t xml:space="preserve">ISSQN conforme o local de prestação dos serviços.</t>
        </r>
      </text>
    </comment>
    <comment ref="E65" authorId="0">
      <text>
        <r>
          <rPr>
            <sz val="11"/>
            <color rgb="FF000000"/>
            <rFont val="Calibri"/>
            <family val="0"/>
            <charset val="1"/>
          </rPr>
          <t xml:space="preserve">Considera 21 dias por mês.</t>
        </r>
      </text>
    </comment>
  </commentList>
</comments>
</file>

<file path=xl/sharedStrings.xml><?xml version="1.0" encoding="utf-8"?>
<sst xmlns="http://schemas.openxmlformats.org/spreadsheetml/2006/main" count="689" uniqueCount="268">
  <si>
    <t xml:space="preserve">ORIENTAÇÕES A RESPEITO DA PLANILHA DE CUSTOS E FORMAÇÃO DE PREÇOS</t>
  </si>
  <si>
    <t xml:space="preserve">Esta planilha é um modelo utilizado pela Administração. O uso desta planilha pelas licitantes é facultativo.</t>
  </si>
  <si>
    <t xml:space="preserve">É de inteira responsabilidade das licitantes o preenchimento das informações da planilha. Eventuais equívocos não poderão ser atribuídos às informações utilizadas pela Administração na elaboração do orçamento para a contratação. Portanto, as licitantes deverão certificar-se de informações como valores de passagens urbanas, tributos municipais, Convenções Coletivas atualizadas, dentre outras.</t>
  </si>
  <si>
    <t xml:space="preserve">As licitantes deverão cotar os itens de mão de obra e insumos considerando as informações prestadas pela Administração nos documentos de planejamento da contratação: Estudo Técnico Preliminar, Termo de Referência, Instrumentos de Medição de Resultados, Mapa de Riscos, devendo considerar ainda o gerenciamento de seu negócio e a obrigatoriedade de cotar os itens referentes à mão de obra em conformidade com a legistação trabalhista vigente e demais normas relacionadas à matéria, tais como as Convenções Coletivas de Trabalho.</t>
  </si>
  <si>
    <t xml:space="preserve">Na aba "PROPOSTA", a licitante deverá preencher, além das informações de identificação, as células do tipo de tributação, PIS, COFINS, RAT e FAP. Feito isso, essas informações serão transportadas para todas as demais planilhas.</t>
  </si>
  <si>
    <t xml:space="preserve">Nas planilhas de insumos (materiais, equipamentos e EPIs), a licitante deverá preencher, obrigatoriamente, as células referentes aos valores unitários de cada item. As quantidades foram estimadas pela Administração com base em histórico de consumo.</t>
  </si>
  <si>
    <t xml:space="preserve">IF SUDESTE MG - UASG 158123</t>
  </si>
  <si>
    <t xml:space="preserve">PROCESSO Nº:</t>
  </si>
  <si>
    <t xml:space="preserve">23232.000426/2023-30</t>
  </si>
  <si>
    <t xml:space="preserve">PREGÃO Nº:</t>
  </si>
  <si>
    <t xml:space="preserve">18/2023</t>
  </si>
  <si>
    <t xml:space="preserve">DATA:</t>
  </si>
  <si>
    <t xml:space="preserve">RAZÃO SOCIAL:</t>
  </si>
  <si>
    <t xml:space="preserve"> </t>
  </si>
  <si>
    <t xml:space="preserve">CNPJ:</t>
  </si>
  <si>
    <t xml:space="preserve">ENDEREÇO COMPLETO:</t>
  </si>
  <si>
    <t xml:space="preserve">TELEFONE:</t>
  </si>
  <si>
    <t xml:space="preserve">E-MAIL:</t>
  </si>
  <si>
    <t xml:space="preserve">INFORMAÇÕES GERAIS</t>
  </si>
  <si>
    <t xml:space="preserve">TIPO DE TRIBUTAÇÃO</t>
  </si>
  <si>
    <t xml:space="preserve">Lucro Real</t>
  </si>
  <si>
    <t xml:space="preserve">PIS</t>
  </si>
  <si>
    <t xml:space="preserve">COFINS</t>
  </si>
  <si>
    <t xml:space="preserve">SAT</t>
  </si>
  <si>
    <t xml:space="preserve">RAT</t>
  </si>
  <si>
    <t xml:space="preserve">FAP</t>
  </si>
  <si>
    <t xml:space="preserve">PROPOSTA</t>
  </si>
  <si>
    <t xml:space="preserve">ITEM</t>
  </si>
  <si>
    <t xml:space="preserve">DESCRIÇÃO</t>
  </si>
  <si>
    <t xml:space="preserve">LOCAL DE PRESTAÇÃO DOS SERVIÇOS</t>
  </si>
  <si>
    <t xml:space="preserve">UNIDADE DE MEDIDA</t>
  </si>
  <si>
    <t xml:space="preserve">QUANT. (T. POSTOS X T. MESES)</t>
  </si>
  <si>
    <t xml:space="preserve">VALOR UNITÁRIO MÉDIO 
(POR POSTO)</t>
  </si>
  <si>
    <t xml:space="preserve">VALOR MENSAL MÁXIMO</t>
  </si>
  <si>
    <t xml:space="preserve">VALOR TOTAL MÁXIMO</t>
  </si>
  <si>
    <t xml:space="preserve">Serviço de PORTARIA (44h)</t>
  </si>
  <si>
    <t xml:space="preserve">Muriaé</t>
  </si>
  <si>
    <t xml:space="preserve">Posto de serviço/mês</t>
  </si>
  <si>
    <t xml:space="preserve">Serviço de PORTARIA (12X36h)</t>
  </si>
  <si>
    <t xml:space="preserve">Serviço de VIGIA</t>
  </si>
  <si>
    <t xml:space="preserve">Serviço de LIMPEZA</t>
  </si>
  <si>
    <t xml:space="preserve">Manhuaçu</t>
  </si>
  <si>
    <t xml:space="preserve">TOTAIS</t>
  </si>
  <si>
    <t xml:space="preserve">PLANILHA DE CUSTOS E FORMAÇÃO DE PREÇOS</t>
  </si>
  <si>
    <t xml:space="preserve">DADOS DA LICITAÇÃO</t>
  </si>
  <si>
    <t xml:space="preserve">Nº  Processo  </t>
  </si>
  <si>
    <t xml:space="preserve">Licitação Nº </t>
  </si>
  <si>
    <t xml:space="preserve">DADOS DA CONTRATAÇÃO</t>
  </si>
  <si>
    <t xml:space="preserve">A</t>
  </si>
  <si>
    <t xml:space="preserve">Data da apresentação da proposta (dia/mês/ano)</t>
  </si>
  <si>
    <t xml:space="preserve">B</t>
  </si>
  <si>
    <t xml:space="preserve">Município/UF da prestação do serviço</t>
  </si>
  <si>
    <t xml:space="preserve">C</t>
  </si>
  <si>
    <t xml:space="preserve">Convenção coletiva que serviu de referência para o orçamento</t>
  </si>
  <si>
    <t xml:space="preserve">D</t>
  </si>
  <si>
    <t xml:space="preserve">Nº de meses de execução contratual</t>
  </si>
  <si>
    <t xml:space="preserve">IDENTIFICAÇÃO DO SERVIÇO</t>
  </si>
  <si>
    <t xml:space="preserve">Tipo de Serviço</t>
  </si>
  <si>
    <t xml:space="preserve">Unidade de Medida</t>
  </si>
  <si>
    <t xml:space="preserve">Quantidade total a contratar (Em função da unidade de medida)</t>
  </si>
  <si>
    <t xml:space="preserve">Descrição do serviço</t>
  </si>
  <si>
    <t xml:space="preserve">Serviço de PORTARIA e VIGIA</t>
  </si>
  <si>
    <t xml:space="preserve">Conforme termo de referência e estudos técnicos preliminares</t>
  </si>
  <si>
    <t xml:space="preserve">Dados complementares para composição dos custos referentes à mão de obra</t>
  </si>
  <si>
    <t xml:space="preserve">Categoria profissional (vinculada à execução contratual) e CBO</t>
  </si>
  <si>
    <t xml:space="preserve">Porteiro - CBO 5174-10</t>
  </si>
  <si>
    <t xml:space="preserve">Vigia - CBO 5174-20</t>
  </si>
  <si>
    <t xml:space="preserve">Data base da categoria (dia/mês/ano)</t>
  </si>
  <si>
    <t xml:space="preserve">Salário Normativo da Categoria</t>
  </si>
  <si>
    <t xml:space="preserve">CUSTOS DA MÃO DE OBRA VINCULADA AO SERVIÇO</t>
  </si>
  <si>
    <t xml:space="preserve">MÓDULO  1 :   COMPOSIÇÃO DA REMUNERAÇÃO</t>
  </si>
  <si>
    <t xml:space="preserve">Submódulo 1.1 – Remuneração</t>
  </si>
  <si>
    <t xml:space="preserve">Porteiro 44 horas semanais</t>
  </si>
  <si>
    <t xml:space="preserve">Porteiro 12 x 36 horas</t>
  </si>
  <si>
    <t xml:space="preserve">Vigia 12 x 36 horas</t>
  </si>
  <si>
    <t xml:space="preserve">1.1</t>
  </si>
  <si>
    <t xml:space="preserve">Descrição</t>
  </si>
  <si>
    <t xml:space="preserve">Valor (R$)</t>
  </si>
  <si>
    <r>
      <rPr>
        <sz val="11"/>
        <color rgb="FF000000"/>
        <rFont val="Calibri"/>
        <family val="0"/>
        <charset val="1"/>
      </rPr>
      <t xml:space="preserve">Salário (</t>
    </r>
    <r>
      <rPr>
        <sz val="11"/>
        <color rgb="FFFF0000"/>
        <rFont val="Calibri"/>
        <family val="0"/>
        <charset val="1"/>
      </rPr>
      <t xml:space="preserve">proporcional à jornada de trabalho prevista</t>
    </r>
    <r>
      <rPr>
        <sz val="11"/>
        <color rgb="FF000000"/>
        <rFont val="Calibri"/>
        <family val="0"/>
        <charset val="1"/>
      </rPr>
      <t xml:space="preserve">)</t>
    </r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</si>
  <si>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</si>
  <si>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</si>
  <si>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</si>
  <si>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</si>
  <si>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</si>
  <si>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</si>
  <si>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Adicional de Hora Extra no Feriado Trabalhado</t>
  </si>
  <si>
    <t xml:space="preserve">G</t>
  </si>
  <si>
    <t xml:space="preserve">Outros (especificar)</t>
  </si>
  <si>
    <t xml:space="preserve">TOTAL DO MÓDULO 1: REMUNERAÇÃO</t>
  </si>
  <si>
    <r>
      <rPr>
        <b val="true"/>
        <sz val="11"/>
        <color rgb="FF000000"/>
        <rFont val="Calibri"/>
        <family val="0"/>
        <charset val="1"/>
      </rPr>
      <t xml:space="preserve">Nota:</t>
    </r>
    <r>
      <rPr>
        <sz val="11"/>
        <color rgb="FF000000"/>
        <rFont val="Calibri"/>
        <family val="0"/>
        <charset val="1"/>
      </rPr>
      <t xml:space="preserve"> os custos indicados na proposta para o módulo remuneração deverão ser exatamente os que serão pagos aos profissionais alocados na execução do contrato.</t>
    </r>
  </si>
  <si>
    <t xml:space="preserve">MÓDULO 2 :   ENCARGOS E BENEFÍCIOS ANUAIS, MENSAIS E DIÁRIOS </t>
  </si>
  <si>
    <t xml:space="preserve">Submódulo 2.1 - 13º (décimo terceiro) Salário, Férias e  Adicional de Férias </t>
  </si>
  <si>
    <t xml:space="preserve">2.1</t>
  </si>
  <si>
    <t xml:space="preserve">Percentual (%)</t>
  </si>
  <si>
    <t xml:space="preserve">13º Salário  </t>
  </si>
  <si>
    <t xml:space="preserve">Férias + Adicional de 1/3 Férias</t>
  </si>
  <si>
    <t xml:space="preserve">TOTAL </t>
  </si>
  <si>
    <r>
      <rPr>
        <b val="true"/>
        <sz val="11"/>
        <color rgb="FF000000"/>
        <rFont val="Calibri"/>
        <family val="0"/>
        <charset val="1"/>
      </rPr>
      <t xml:space="preserve">Nota:</t>
    </r>
    <r>
      <rPr>
        <sz val="11"/>
        <color rgb="FF000000"/>
        <rFont val="Calibri"/>
        <family val="0"/>
        <charset val="1"/>
      </rPr>
      <t xml:space="preserve"> O submódulo 2.1 será custo renovável a cada ano de contrato, conforme fundamentações no termo de referência.</t>
    </r>
  </si>
  <si>
    <t xml:space="preserve">Submódulo 2.2 - Encargos Previdenciários  e FGTS</t>
  </si>
  <si>
    <t xml:space="preserve">2.2</t>
  </si>
  <si>
    <t xml:space="preserve">GPS</t>
  </si>
  <si>
    <t xml:space="preserve">INSS</t>
  </si>
  <si>
    <t xml:space="preserve">Salário Educação</t>
  </si>
  <si>
    <t xml:space="preserve">SESC ou SESI</t>
  </si>
  <si>
    <t xml:space="preserve">SENAI ou SENAC</t>
  </si>
  <si>
    <t xml:space="preserve">SEBRAE</t>
  </si>
  <si>
    <t xml:space="preserve">INCRA</t>
  </si>
  <si>
    <t xml:space="preserve">FGTS</t>
  </si>
  <si>
    <t xml:space="preserve">TOTAL - Encargos previdenciários e FGTS: </t>
  </si>
  <si>
    <r>
      <rPr>
        <b val="true"/>
        <sz val="11"/>
        <color rgb="FF000000"/>
        <rFont val="Calibri"/>
        <family val="0"/>
        <charset val="1"/>
      </rPr>
      <t xml:space="preserve">Nota: </t>
    </r>
    <r>
      <rPr>
        <sz val="11"/>
        <color rgb="FF000000"/>
        <rFont val="Calibri"/>
        <family val="0"/>
        <charset val="1"/>
      </rPr>
      <t xml:space="preserve">Esses encargos incidem sobre o Módulo 1 + Submódulo 2.1</t>
    </r>
  </si>
  <si>
    <t xml:space="preserve">Submódulo 2.3 - Benefícios Mensais e Diários.</t>
  </si>
  <si>
    <t xml:space="preserve">2.3</t>
  </si>
  <si>
    <t xml:space="preserve">Transporte</t>
  </si>
  <si>
    <t xml:space="preserve">Auxílio-Refeição/Alimentação</t>
  </si>
  <si>
    <t xml:space="preserve">Assistência Médica e Familiar</t>
  </si>
  <si>
    <t xml:space="preserve">Seguro de Vida, Invalidez e Funeral </t>
  </si>
  <si>
    <t xml:space="preserve">TOTAL DE BENEFÍCIOS MENSAIS E DIÁRIOS</t>
  </si>
  <si>
    <t xml:space="preserve">Quadro-Resumo do Módulo 2 - Encargos e Benefícios anuais, mensais e diários </t>
  </si>
  <si>
    <t xml:space="preserve">Módulo 2 - Encargos e Benefícios anuais, mensais e diários </t>
  </si>
  <si>
    <t xml:space="preserve">Submódulo 2.1</t>
  </si>
  <si>
    <t xml:space="preserve">Submódulo 2.2</t>
  </si>
  <si>
    <t xml:space="preserve">Submódulo 2.3</t>
  </si>
  <si>
    <t xml:space="preserve">TOTAL DO MÓDULO 2 :   Encargos e Benefícios Anuais, Mensais e Diários </t>
  </si>
  <si>
    <t xml:space="preserve">MÓDULO 3: PROVISÃO PARA RESCISÃO  </t>
  </si>
  <si>
    <t xml:space="preserve">Módulo 3: Provisão para Rescisão</t>
  </si>
  <si>
    <t xml:space="preserve">%</t>
  </si>
  <si>
    <t xml:space="preserve">Aviso Prévio Indenizado</t>
  </si>
  <si>
    <t xml:space="preserve">Incidência do FGTS sobre o Aviso Prévio Indenizado</t>
  </si>
  <si>
    <t xml:space="preserve">Multa rescisória do FGTS  (40% sobre a provisão mensal do FGTS)</t>
  </si>
  <si>
    <t xml:space="preserve">Aviso Prévio Trabalhado</t>
  </si>
  <si>
    <t xml:space="preserve">Incidência de GPS, FGTS e outras contribuições sobre o Aviso Prévio Trabalhado</t>
  </si>
  <si>
    <t xml:space="preserve">Multa rescisória do FGTS sobre o Aviso Prévio Trabalhado</t>
  </si>
  <si>
    <t xml:space="preserve">Total do custo de provisões para rescisão</t>
  </si>
  <si>
    <r>
      <rPr>
        <b val="true"/>
        <sz val="11"/>
        <color rgb="FF000000"/>
        <rFont val="Calibri"/>
        <family val="0"/>
        <charset val="1"/>
      </rPr>
      <t xml:space="preserve">Nota: </t>
    </r>
    <r>
      <rPr>
        <sz val="11"/>
        <color rgb="FF000000"/>
        <rFont val="Calibri"/>
        <family val="0"/>
        <charset val="1"/>
      </rPr>
      <t xml:space="preserve">Ver dispositivos no termo de referência que tratam dos custos do módulo 3.</t>
    </r>
  </si>
  <si>
    <t xml:space="preserve">MÓDULO 4 :  CUSTO DE REPOSIÇÃO DO PROFISSIONAL AUSENTE </t>
  </si>
  <si>
    <t xml:space="preserve">Submódulo 4.1 - Ausências Legais  (exceto férias)</t>
  </si>
  <si>
    <t xml:space="preserve">4.2</t>
  </si>
  <si>
    <t xml:space="preserve">Valor do custo de reposição diário (R$)</t>
  </si>
  <si>
    <r>
      <rPr>
        <sz val="11"/>
        <color rgb="FF000000"/>
        <rFont val="Calibri"/>
        <family val="0"/>
        <charset val="1"/>
      </rPr>
      <t xml:space="preserve">Substituto na cobertura de Ausências Legais</t>
    </r>
    <r>
      <rPr>
        <sz val="11"/>
        <color rgb="FFFF0000"/>
        <rFont val="Calibri"/>
        <family val="0"/>
        <charset val="1"/>
      </rPr>
      <t xml:space="preserve"> (Ref. Acórdão TCU 1753/2008–P)</t>
    </r>
  </si>
  <si>
    <r>
      <rPr>
        <sz val="11"/>
        <color rgb="FF000000"/>
        <rFont val="Calibri"/>
        <family val="0"/>
        <charset val="1"/>
      </rPr>
      <t xml:space="preserve">Substituto na cobertura de Licença Paternidade </t>
    </r>
    <r>
      <rPr>
        <sz val="11"/>
        <color rgb="FFFF0000"/>
        <rFont val="Calibri"/>
        <family val="0"/>
        <charset val="1"/>
      </rPr>
      <t xml:space="preserve">(Ref. Acórdão TCU 1753/2008–P)</t>
    </r>
  </si>
  <si>
    <r>
      <rPr>
        <sz val="11"/>
        <color rgb="FF000000"/>
        <rFont val="Calibri"/>
        <family val="0"/>
        <charset val="1"/>
      </rPr>
      <t xml:space="preserve">Substituto na cobertura de Ausência por acidente de trabalho</t>
    </r>
    <r>
      <rPr>
        <sz val="11"/>
        <color rgb="FFFF0000"/>
        <rFont val="Calibri"/>
        <family val="0"/>
        <charset val="1"/>
      </rPr>
      <t xml:space="preserve">  (Ref. Acórdão TCU 1753/2008–P)</t>
    </r>
  </si>
  <si>
    <t xml:space="preserve">Substituto na cobertura de Afastamento Maternidade</t>
  </si>
  <si>
    <t xml:space="preserve">Substituto na cobertura de Ausência por doença</t>
  </si>
  <si>
    <t xml:space="preserve">Total provisionado mensalmente para reposição de profissional ausente</t>
  </si>
  <si>
    <t xml:space="preserve">Submódulo 4.2 - Intervalo intrajornada</t>
  </si>
  <si>
    <t xml:space="preserve">Substituto na cobertura de Intervalo para repouso/alimentação (Valor Hora)</t>
  </si>
  <si>
    <t xml:space="preserve">MÓDULO 5 :   INSUMOS DIVERSOS </t>
  </si>
  <si>
    <t xml:space="preserve">SEQ.</t>
  </si>
  <si>
    <t xml:space="preserve">Uniformes</t>
  </si>
  <si>
    <t xml:space="preserve">EPIs</t>
  </si>
  <si>
    <t xml:space="preserve">Materiais (lanterna e apito)</t>
  </si>
  <si>
    <t xml:space="preserve">Equipamentos (depreciação)</t>
  </si>
  <si>
    <t xml:space="preserve">TOTAL DE INSUMOS DIVERSOS</t>
  </si>
  <si>
    <t xml:space="preserve">RESUMO – MÓDULOS 01, 02, 03, 04 e 05</t>
  </si>
  <si>
    <t xml:space="preserve">CUSTO DIRETO POR EMPREGADO</t>
  </si>
  <si>
    <t xml:space="preserve">Módulo 1 - Composição da Remuneração</t>
  </si>
  <si>
    <t xml:space="preserve">Módulo 2 - Encargos e Benefícios Anuais, Mensais e Diários</t>
  </si>
  <si>
    <t xml:space="preserve">Módulo 3 -  Provisão para rescisão</t>
  </si>
  <si>
    <t xml:space="preserve">Módulo 4- Custo de Reposição do Profissional Ausente</t>
  </si>
  <si>
    <t xml:space="preserve">Módulo 5 – Insumos diversos</t>
  </si>
  <si>
    <t xml:space="preserve">MÓDULO  6 :   CUSTOS INDIRETOS, TRIBUTOS E LUCRO</t>
  </si>
  <si>
    <t xml:space="preserve">Submódulo 6.1 – Custos Indiretos, Tributos e Lucro</t>
  </si>
  <si>
    <r>
      <rPr>
        <sz val="11"/>
        <color rgb="FF000000"/>
        <rFont val="Calibri"/>
        <family val="0"/>
        <charset val="1"/>
      </rPr>
      <t xml:space="preserve">Percentual de Custos Indiretos – </t>
    </r>
    <r>
      <rPr>
        <b val="true"/>
        <sz val="11"/>
        <color rgb="FF000000"/>
        <rFont val="Calibri"/>
        <family val="0"/>
        <charset val="1"/>
      </rPr>
      <t xml:space="preserve">CI</t>
    </r>
  </si>
  <si>
    <r>
      <rPr>
        <sz val="11"/>
        <color rgb="FF000000"/>
        <rFont val="Calibri"/>
        <family val="0"/>
        <charset val="1"/>
      </rPr>
      <t xml:space="preserve">Percentual de Lucro – </t>
    </r>
    <r>
      <rPr>
        <b val="true"/>
        <sz val="11"/>
        <color rgb="FF000000"/>
        <rFont val="Calibri"/>
        <family val="0"/>
        <charset val="1"/>
      </rPr>
      <t xml:space="preserve">L</t>
    </r>
  </si>
  <si>
    <t xml:space="preserve">Total de tributos</t>
  </si>
  <si>
    <t xml:space="preserve">C1</t>
  </si>
  <si>
    <t xml:space="preserve">Base para cálculo dos tributos</t>
  </si>
  <si>
    <t xml:space="preserve">C2</t>
  </si>
  <si>
    <t xml:space="preserve">C3</t>
  </si>
  <si>
    <t xml:space="preserve">C4</t>
  </si>
  <si>
    <t xml:space="preserve">ISS</t>
  </si>
  <si>
    <t xml:space="preserve">TOTAL DE CUSTOS INDIRETOS, TRIBUTOS E LUCRO</t>
  </si>
  <si>
    <t xml:space="preserve">RESUMO GERAL – TODOS OS CUSTOS</t>
  </si>
  <si>
    <t xml:space="preserve">QUADRO RESUMO DO CUSTO DO SERVIÇO POR EMPREGADO</t>
  </si>
  <si>
    <t xml:space="preserve">Componentes do custo</t>
  </si>
  <si>
    <t xml:space="preserve">Módulo 1</t>
  </si>
  <si>
    <t xml:space="preserve">Remuneração</t>
  </si>
  <si>
    <t xml:space="preserve">Módulo 2</t>
  </si>
  <si>
    <t xml:space="preserve">Encargos e Benefícios Anuais, Mensais e Diários</t>
  </si>
  <si>
    <t xml:space="preserve">Módulo 3</t>
  </si>
  <si>
    <t xml:space="preserve">Provisão para rescisão</t>
  </si>
  <si>
    <t xml:space="preserve">Módulo 4</t>
  </si>
  <si>
    <t xml:space="preserve">Custo de Reposição do Profissional Ausente</t>
  </si>
  <si>
    <t xml:space="preserve">Módulo 5</t>
  </si>
  <si>
    <t xml:space="preserve">Insumos diversos</t>
  </si>
  <si>
    <t xml:space="preserve">Módulo 6</t>
  </si>
  <si>
    <t xml:space="preserve">Custos indiretos, lucros e tributos</t>
  </si>
  <si>
    <t xml:space="preserve">CUSTO TOTAL GERAL POR EMPREGADO</t>
  </si>
  <si>
    <t xml:space="preserve">QUADRO GERAL DO CUSTO DO SERVIÇO</t>
  </si>
  <si>
    <t xml:space="preserve">NÚMERO DE EMPREGADOS</t>
  </si>
  <si>
    <t xml:space="preserve">NÚMERO DE MESES DE EXECUÇÃO</t>
  </si>
  <si>
    <t xml:space="preserve">VALOR TOTAL POR POSTOS</t>
  </si>
  <si>
    <t xml:space="preserve">VALOR GLOBAL DO CONTRATO</t>
  </si>
  <si>
    <t xml:space="preserve">Item</t>
  </si>
  <si>
    <t xml:space="preserve">Equipamentos</t>
  </si>
  <si>
    <t xml:space="preserve">Unid.</t>
  </si>
  <si>
    <t xml:space="preserve">Vida útil (meses)</t>
  </si>
  <si>
    <t xml:space="preserve">Quantidade</t>
  </si>
  <si>
    <t xml:space="preserve">Valor unitário</t>
  </si>
  <si>
    <t xml:space="preserve">Valor unitário mensal</t>
  </si>
  <si>
    <t xml:space="preserve">MURIAÉ</t>
  </si>
  <si>
    <t xml:space="preserve">430628 - Lanterna Não Elétrica Material: Alumínio Anodizado , Tipo Foco: Regulável Zoom Minimo De 1 A 2000 Vezes , Comprimento: 200 MM, Peso: 300 G, Tipo: Tática Manual , Aplicação: Segurança , Tensão Bateria: 12 V, Luminosidade: Forte, Fraco E Intermitente , Bateria: Recarregável , Tipo Lâmpada: Cree Led , Potência Lâmpada: Min. 38.000 W, Fluxo Luminoso: 11.000 LM, Acessórios: Carregador Bivolt; Carreg.Acendedor Veicular 12v , Alcance: Mín. 1000 </t>
  </si>
  <si>
    <t xml:space="preserve">403271 - Apito Material: Plástico , Aplicação: Vigia , Tamanho: Médio , Características Adicionais: Com Cordão</t>
  </si>
  <si>
    <t xml:space="preserve">Campus</t>
  </si>
  <si>
    <t xml:space="preserve">Valor mensal Campus</t>
  </si>
  <si>
    <t xml:space="preserve">Valor total Campus (60 meses)</t>
  </si>
  <si>
    <t xml:space="preserve">Servente de limpeza - CBO 5143-20</t>
  </si>
  <si>
    <t xml:space="preserve">60 meses</t>
  </si>
  <si>
    <r>
      <rPr>
        <sz val="11"/>
        <color rgb="FF000000"/>
        <rFont val="Calibri"/>
        <family val="0"/>
        <charset val="1"/>
      </rPr>
      <t xml:space="preserve">Transporte (</t>
    </r>
    <r>
      <rPr>
        <sz val="11"/>
        <color rgb="FFCE181E"/>
        <rFont val="Calibri"/>
        <family val="0"/>
        <charset val="1"/>
      </rPr>
      <t xml:space="preserve">considera 21 dias de trabalho e dois vales por dia</t>
    </r>
    <r>
      <rPr>
        <sz val="11"/>
        <color rgb="FF000000"/>
        <rFont val="Calibri"/>
        <family val="0"/>
        <charset val="1"/>
      </rPr>
      <t xml:space="preserve">)</t>
    </r>
  </si>
  <si>
    <r>
      <rPr>
        <sz val="11"/>
        <color rgb="FF000000"/>
        <rFont val="Calibri"/>
        <family val="0"/>
        <charset val="1"/>
      </rPr>
      <t xml:space="preserve">Auxílio-Refeição/Alimentação </t>
    </r>
    <r>
      <rPr>
        <sz val="11"/>
        <color rgb="FFCE181E"/>
        <rFont val="Calibri"/>
        <family val="0"/>
        <charset val="1"/>
      </rPr>
      <t xml:space="preserve">(considera vales para 21 dias por mês)</t>
    </r>
  </si>
  <si>
    <t xml:space="preserve">Materiais</t>
  </si>
  <si>
    <t xml:space="preserve">VALOR TOTAL POR SEGMENTO</t>
  </si>
  <si>
    <t xml:space="preserve">VALOR MÉDIO MENSAL DO CONTRATO</t>
  </si>
  <si>
    <t xml:space="preserve">VALOR MÉDIO POR POSTO/MÊS</t>
  </si>
  <si>
    <t xml:space="preserve">Unid</t>
  </si>
  <si>
    <t xml:space="preserve">MNU</t>
  </si>
  <si>
    <t xml:space="preserve">Preço unitário</t>
  </si>
  <si>
    <t xml:space="preserve">Álcool líquido 70%</t>
  </si>
  <si>
    <t xml:space="preserve">Litro</t>
  </si>
  <si>
    <t xml:space="preserve">Balde 10 litros</t>
  </si>
  <si>
    <t xml:space="preserve">Borrifador</t>
  </si>
  <si>
    <t xml:space="preserve">Cloro/água sanitária</t>
  </si>
  <si>
    <t xml:space="preserve">Desinfetante concentrado</t>
  </si>
  <si>
    <t xml:space="preserve">Detergente de pia</t>
  </si>
  <si>
    <t xml:space="preserve">Frasco 500 ml</t>
  </si>
  <si>
    <t xml:space="preserve">Esponja dupla face</t>
  </si>
  <si>
    <t xml:space="preserve">Flanela</t>
  </si>
  <si>
    <t xml:space="preserve">Limpa vidros</t>
  </si>
  <si>
    <t xml:space="preserve">Embalagem de 500mL</t>
  </si>
  <si>
    <t xml:space="preserve">Limpador multiuso</t>
  </si>
  <si>
    <t xml:space="preserve">Luva de borracha</t>
  </si>
  <si>
    <t xml:space="preserve">Par</t>
  </si>
  <si>
    <t xml:space="preserve">Pá de lixo</t>
  </si>
  <si>
    <t xml:space="preserve">Pano de chão</t>
  </si>
  <si>
    <t xml:space="preserve">Papel higiênico rolão 300 m</t>
  </si>
  <si>
    <t xml:space="preserve">Pacote 8 unid.</t>
  </si>
  <si>
    <t xml:space="preserve">Papel higiênico 60 m</t>
  </si>
  <si>
    <t xml:space="preserve">Fardo 12 unid.</t>
  </si>
  <si>
    <t xml:space="preserve">Papel toalha branco, 1ª qualidade</t>
  </si>
  <si>
    <t xml:space="preserve">Fardo 1000 fls</t>
  </si>
  <si>
    <t xml:space="preserve">Pedra sanitária</t>
  </si>
  <si>
    <t xml:space="preserve">Rodo 40 cm</t>
  </si>
  <si>
    <t xml:space="preserve">Sabão em pó</t>
  </si>
  <si>
    <t xml:space="preserve">Pacote 1 kg</t>
  </si>
  <si>
    <t xml:space="preserve">Sabão líquido concentrado</t>
  </si>
  <si>
    <t xml:space="preserve">Sabonete líquido concentrado</t>
  </si>
  <si>
    <t xml:space="preserve">Saco grande para lixo (capacidade 100 litros)</t>
  </si>
  <si>
    <t xml:space="preserve">Pacote 100 unid.</t>
  </si>
  <si>
    <t xml:space="preserve">Saco pequeno para lixo (capacidade 40 litros)</t>
  </si>
  <si>
    <t xml:space="preserve">Saco pequeno para lixo (capacidade 60 litros)</t>
  </si>
  <si>
    <t xml:space="preserve">Vassoura piaçava 30 cm</t>
  </si>
  <si>
    <t xml:space="preserve">Pano multiuso (perfex)</t>
  </si>
  <si>
    <t xml:space="preserve">Pacote 5 unid.</t>
  </si>
  <si>
    <t xml:space="preserve">Valor mensal</t>
  </si>
  <si>
    <t xml:space="preserve">Meses</t>
  </si>
  <si>
    <t xml:space="preserve">MANHUAÇU</t>
  </si>
  <si>
    <t xml:space="preserve">Quantidades			</t>
  </si>
  <si>
    <t xml:space="preserve">Valor unitário mensal (vida útil)</t>
  </si>
  <si>
    <t xml:space="preserve">Cabo telescópico com extensor para limpeza de vidraça (regulável até 4,5/5,0 metros). 6 por ano</t>
  </si>
  <si>
    <t xml:space="preserve">Escada de 3 degraus com apoio acima do último degrau</t>
  </si>
  <si>
    <t xml:space="preserve">Lavadora de alta pressão de uso profissional, motor por indução (como as de lava-jato) portátil, bivolt, de baixo consumo de água</t>
  </si>
  <si>
    <t xml:space="preserve">Mangueiras de 2mm (1/2 pol) - rolo de 40 metros (com bico)</t>
  </si>
  <si>
    <t xml:space="preserve">Rodo Articulado Limpa Vidros Janelas Telescopico Mop</t>
  </si>
  <si>
    <t xml:space="preserve">Luva de proteção nitrílica</t>
  </si>
  <si>
    <t xml:space="preserve">Óculos de proteção incolor</t>
  </si>
  <si>
    <t xml:space="preserve">Calçado de segurança - bota em pvc, impermeável solado antiderrapante.</t>
  </si>
  <si>
    <t xml:space="preserve">Calçado de segurança - Bota ou calçado em couro, cano curto, impermeável, solado antiderrapante.</t>
  </si>
  <si>
    <t xml:space="preserve">Avental impermeável em pvc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</si>
</sst>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dd/mm/yyyy"/>
    <numFmt numFmtId="166" formatCode="[$R$ -416]#,##0.00"/>
    <numFmt numFmtId="167" formatCode="0.00%"/>
    <numFmt numFmtId="168" formatCode="#,##0.00"/>
    <numFmt numFmtId="169" formatCode="[$R$-416]\ #,##0.00;[RED]\-[$R$-416]\ #,##0.00"/>
    <numFmt numFmtId="170" formatCode="#,##0.00\ ;&quot; (&quot;#,##0.00\);\-#\ ;@\ "/>
    <numFmt numFmtId="171" formatCode="@"/>
    <numFmt numFmtId="172" formatCode="* #,##0.0000\ ;* \(#,##0.0000\);* \-#\ ;@\ "/>
    <numFmt numFmtId="173" formatCode="0.000%"/>
    <numFmt numFmtId="174" formatCode="d\.m"/>
    <numFmt numFmtId="175" formatCode="#,##0.0000"/>
    <numFmt numFmtId="176" formatCode="#,##0"/>
    <numFmt numFmtId="177" formatCode="_([$R$ -416]* #,##0.00_);_([$R$ -416]* \(#,##0.00\);_([$R$ -416]* \-??_);_(@_)"/>
    <numFmt numFmtId="178" formatCode="0.00"/>
    <numFmt numFmtId="179" formatCode="0.000000"/>
  </numFmts>
  <fonts count="11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"/>
    </font>
    <font>
      <b val="true"/>
      <sz val="11"/>
      <color rgb="FF0000FF"/>
      <name val="Calibri"/>
      <family val="0"/>
      <charset val="1"/>
    </font>
    <font>
      <b val="true"/>
      <sz val="11"/>
      <color rgb="FFFF0000"/>
      <name val="Calibri"/>
      <family val="0"/>
      <charset val="1"/>
    </font>
    <font>
      <sz val="11"/>
      <color rgb="FFFF0000"/>
      <name val="Calibri"/>
      <family val="0"/>
      <charset val="1"/>
    </font>
    <font>
      <sz val="11"/>
      <color rgb="FFEA9999"/>
      <name val="Calibri"/>
      <family val="0"/>
      <charset val="1"/>
    </font>
    <font>
      <sz val="11"/>
      <color rgb="FFCE181E"/>
      <name val="Calibri"/>
      <family val="0"/>
      <charset val="1"/>
    </font>
    <font>
      <sz val="11"/>
      <color rgb="FF00000A"/>
      <name val="Calibri"/>
      <family val="0"/>
      <charset val="1"/>
    </font>
  </fonts>
  <fills count="15">
    <fill>
      <patternFill patternType="none"/>
    </fill>
    <fill>
      <patternFill patternType="gray125"/>
    </fill>
    <fill>
      <patternFill patternType="solid">
        <fgColor rgb="FF63D297"/>
        <bgColor rgb="FF9FC5E8"/>
      </patternFill>
    </fill>
    <fill>
      <patternFill patternType="solid">
        <fgColor rgb="FFFFFFFF"/>
        <bgColor rgb="FFF3F3F3"/>
      </patternFill>
    </fill>
    <fill>
      <patternFill patternType="solid">
        <fgColor rgb="FFE7F9EF"/>
        <bgColor rgb="FFEBEFF1"/>
      </patternFill>
    </fill>
    <fill>
      <patternFill patternType="solid">
        <fgColor rgb="FFE8F2A1"/>
        <bgColor rgb="FFFFFF99"/>
      </patternFill>
    </fill>
    <fill>
      <patternFill patternType="solid">
        <fgColor rgb="FFAFE9CA"/>
        <bgColor rgb="FFCFE2F3"/>
      </patternFill>
    </fill>
    <fill>
      <patternFill patternType="solid">
        <fgColor rgb="FFDDDDDD"/>
        <bgColor rgb="FFCFE2F3"/>
      </patternFill>
    </fill>
    <fill>
      <patternFill patternType="solid">
        <fgColor rgb="FF00FF66"/>
        <bgColor rgb="FF00FFFF"/>
      </patternFill>
    </fill>
    <fill>
      <patternFill patternType="solid">
        <fgColor rgb="FFFFFF99"/>
        <bgColor rgb="FFE8F2A1"/>
      </patternFill>
    </fill>
    <fill>
      <patternFill patternType="solid">
        <fgColor rgb="FFBDBDBD"/>
        <bgColor rgb="FF9FC5E8"/>
      </patternFill>
    </fill>
    <fill>
      <patternFill patternType="solid">
        <fgColor rgb="FFF3F3F3"/>
        <bgColor rgb="FFEBEFF1"/>
      </patternFill>
    </fill>
    <fill>
      <patternFill patternType="solid">
        <fgColor rgb="FF9FC5E8"/>
        <bgColor rgb="FFBDBDBD"/>
      </patternFill>
    </fill>
    <fill>
      <patternFill patternType="solid">
        <fgColor rgb="FFCFE2F3"/>
        <bgColor rgb="FFDDDDDD"/>
      </patternFill>
    </fill>
    <fill>
      <patternFill patternType="solid">
        <fgColor rgb="FFEBEFF1"/>
        <bgColor rgb="FFF3F3F3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>
        <color rgb="FF4C4C4C"/>
      </left>
      <right style="thin">
        <color rgb="FF4C4C4C"/>
      </right>
      <top style="thin">
        <color rgb="FF4C4C4C"/>
      </top>
      <bottom style="thin">
        <color rgb="FF4C4C4C"/>
      </bottom>
      <diagonal/>
    </border>
    <border diagonalUp="false" diagonalDown="false">
      <left style="thin">
        <color rgb="FF4C4C4C"/>
      </left>
      <right style="thin"/>
      <top style="thin">
        <color rgb="FF4C4C4C"/>
      </top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4" fillId="2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2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4" fillId="3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4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4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4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4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4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9" fontId="0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9" fontId="4" fillId="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0" fillId="5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4" fillId="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7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8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4" fillId="8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8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" fillId="8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3" fontId="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4" fillId="7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4" fillId="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0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6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6" fontId="4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7" fontId="4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1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1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11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0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3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8" fontId="4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0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4" fillId="1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9" fontId="4" fillId="1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8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78" fontId="4" fillId="1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1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11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11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11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14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0" fillId="1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9FC5E8"/>
        </patternFill>
      </fill>
    </dxf>
    <dxf>
      <fill>
        <patternFill patternType="solid">
          <fgColor rgb="FFEBEFF1"/>
        </patternFill>
      </fill>
    </dxf>
  </dxfs>
  <colors>
    <indexedColors>
      <rgbColor rgb="FF000000"/>
      <rgbColor rgb="FFFFFFFF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BDBDBD"/>
      <rgbColor rgb="FF808080"/>
      <rgbColor rgb="FFAFE9CA"/>
      <rgbColor rgb="FF993366"/>
      <rgbColor rgb="FFF3F3F3"/>
      <rgbColor rgb="FFE7F9EF"/>
      <rgbColor rgb="FF660066"/>
      <rgbColor rgb="FFFF8080"/>
      <rgbColor rgb="FF0066CC"/>
      <rgbColor rgb="FFCFE2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BEFF1"/>
      <rgbColor rgb="FFE8F2A1"/>
      <rgbColor rgb="FFFFFF99"/>
      <rgbColor rgb="FF9FC5E8"/>
      <rgbColor rgb="FFEA9999"/>
      <rgbColor rgb="FFCC99FF"/>
      <rgbColor rgb="FFDDDDDD"/>
      <rgbColor rgb="FF3366FF"/>
      <rgbColor rgb="FF63D297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4C4C4C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tables/table1.xml><?xml version="1.0" encoding="utf-8"?>
<table xmlns="http://schemas.openxmlformats.org/spreadsheetml/2006/main" id="1" name="Table_1" displayName="Table_1" ref="B6:C7" headerRowCount="1" totalsRowCount="0" totalsRowShown="0">
  <tableColumns count="2">
    <tableColumn id="1" name="Campus"/>
    <tableColumn id="2" name="Valor mensal Campus"/>
  </tableColumns>
</table>
</file>

<file path=xl/tables/table2.xml><?xml version="1.0" encoding="utf-8"?>
<table xmlns="http://schemas.openxmlformats.org/spreadsheetml/2006/main" id="2" name="Table_2" displayName="Table_2" ref="D6:D7" headerRowCount="1" totalsRowCount="0" totalsRowShown="0">
  <tableColumns count="1">
    <tableColumn id="1" name="Valor total Campus (60 meses)"/>
  </tableColumns>
</table>
</file>

<file path=xl/tables/table3.xml><?xml version="1.0" encoding="utf-8"?>
<table xmlns="http://schemas.openxmlformats.org/spreadsheetml/2006/main" id="3" name="Table_3" displayName="Table_3" ref="A1:E27" headerRowCount="1" totalsRowCount="0" totalsRowShown="0">
  <tableColumns count="5">
    <tableColumn id="1" name="Item"/>
    <tableColumn id="2" name="Materiais"/>
    <tableColumn id="3" name="Unid"/>
    <tableColumn id="4" name="MNU"/>
    <tableColumn id="5" name="Preço unitário"/>
  </tableColumns>
</table>
</file>

<file path=xl/tables/table4.xml><?xml version="1.0" encoding="utf-8"?>
<table xmlns="http://schemas.openxmlformats.org/spreadsheetml/2006/main" id="4" name="Table_4" displayName="Table_4" ref="B9:D10" headerRowCount="1" totalsRowCount="0" totalsRowShown="0">
  <tableColumns count="3">
    <tableColumn id="1" name="Campus"/>
    <tableColumn id="2" name="Valor mensal Campus"/>
    <tableColumn id="3" name="Valor total Campus (60 meses)"/>
  </tableColumns>
</table>
</file>

<file path=xl/tables/table5.xml><?xml version="1.0" encoding="utf-8"?>
<table xmlns="http://schemas.openxmlformats.org/spreadsheetml/2006/main" id="5" name="Table_5" displayName="Table_5" ref="B9:D10" headerRowCount="1" totalsRowCount="0" totalsRowShown="0">
  <tableColumns count="3">
    <tableColumn id="1" name="Campus"/>
    <tableColumn id="2" name="Valor mensal Campus"/>
    <tableColumn id="3" name="Valor total Campus (60 meses)"/>
  </tableColumns>
</table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1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2.v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comments" Target="../comments5.xml"/><Relationship Id="rId2" Type="http://schemas.openxmlformats.org/officeDocument/2006/relationships/vmlDrawing" Target="../drawings/vmlDrawing3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table" Target="../tables/table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table" Target="../tables/table4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table" Target="../tables/table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B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7" activeCellId="1" sqref="A156:D158 B17"/>
    </sheetView>
  </sheetViews>
  <sheetFormatPr defaultColWidth="14.4375" defaultRowHeight="13.8" zeroHeight="false" outlineLevelRow="0" outlineLevelCol="0"/>
  <cols>
    <col collapsed="false" customWidth="true" hidden="false" outlineLevel="0" max="1" min="1" style="1" width="4.85"/>
    <col collapsed="false" customWidth="true" hidden="false" outlineLevel="0" max="2" min="2" style="1" width="116"/>
  </cols>
  <sheetData>
    <row r="1" customFormat="false" ht="14.9" hidden="false" customHeight="true" outlineLevel="0" collapsed="false">
      <c r="A1" s="2" t="s">
        <v>0</v>
      </c>
      <c r="B1" s="2"/>
    </row>
    <row r="2" customFormat="false" ht="14.9" hidden="false" customHeight="false" outlineLevel="0" collapsed="false">
      <c r="A2" s="3" t="n">
        <v>1</v>
      </c>
      <c r="B2" s="4" t="s">
        <v>1</v>
      </c>
    </row>
    <row r="3" customFormat="false" ht="41.75" hidden="false" customHeight="false" outlineLevel="0" collapsed="false">
      <c r="A3" s="5" t="n">
        <v>2</v>
      </c>
      <c r="B3" s="6" t="s">
        <v>2</v>
      </c>
    </row>
    <row r="4" customFormat="false" ht="68.65" hidden="false" customHeight="false" outlineLevel="0" collapsed="false">
      <c r="A4" s="3" t="n">
        <v>3</v>
      </c>
      <c r="B4" s="4" t="s">
        <v>3</v>
      </c>
    </row>
    <row r="5" customFormat="false" ht="28.35" hidden="false" customHeight="false" outlineLevel="0" collapsed="false">
      <c r="A5" s="5" t="n">
        <v>4</v>
      </c>
      <c r="B5" s="6" t="s">
        <v>4</v>
      </c>
    </row>
    <row r="6" customFormat="false" ht="28.35" hidden="false" customHeight="false" outlineLevel="0" collapsed="false">
      <c r="A6" s="3" t="n">
        <v>5</v>
      </c>
      <c r="B6" s="4" t="s">
        <v>5</v>
      </c>
    </row>
  </sheetData>
  <mergeCells count="1">
    <mergeCell ref="A1:B1"/>
  </mergeCells>
  <printOptions headings="false" gridLines="true" gridLinesSet="true" horizontalCentered="true" verticalCentered="false"/>
  <pageMargins left="0.7" right="0.7" top="0.75" bottom="0.75" header="0.511811023622047" footer="0.511811023622047"/>
  <pageSetup paperSize="9" scale="100" fitToWidth="1" fitToHeight="0" pageOrder="overThenDown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0000"/>
    <pageSetUpPr fitToPage="true"/>
  </sheetPr>
  <dimension ref="A1:H21"/>
  <sheetViews>
    <sheetView showFormulas="false" showGridLines="true" showRowColHeaders="true" showZeros="true" rightToLeft="false" tabSelected="false" showOutlineSymbols="true" defaultGridColor="true" view="normal" topLeftCell="D10" colorId="64" zoomScale="100" zoomScaleNormal="100" zoomScalePageLayoutView="100" workbookViewId="0">
      <selection pane="topLeft" activeCell="H27" activeCellId="1" sqref="A156:D158 H27"/>
    </sheetView>
  </sheetViews>
  <sheetFormatPr defaultColWidth="14.4375" defaultRowHeight="13.8" zeroHeight="false" outlineLevelRow="0" outlineLevelCol="0"/>
  <cols>
    <col collapsed="false" customWidth="true" hidden="false" outlineLevel="0" max="1" min="1" style="1" width="8.57"/>
    <col collapsed="false" customWidth="true" hidden="false" outlineLevel="0" max="2" min="2" style="1" width="25"/>
    <col collapsed="false" customWidth="true" hidden="false" outlineLevel="0" max="3" min="3" style="1" width="21.57"/>
    <col collapsed="false" customWidth="true" hidden="false" outlineLevel="0" max="4" min="4" style="1" width="21.15"/>
    <col collapsed="false" customWidth="true" hidden="false" outlineLevel="0" max="5" min="5" style="1" width="12.86"/>
    <col collapsed="false" customWidth="true" hidden="false" outlineLevel="0" max="6" min="6" style="1" width="17.86"/>
    <col collapsed="false" customWidth="true" hidden="false" outlineLevel="0" max="7" min="7" style="1" width="15.29"/>
    <col collapsed="false" customWidth="true" hidden="false" outlineLevel="0" max="8" min="8" style="1" width="17.14"/>
  </cols>
  <sheetData>
    <row r="1" customFormat="false" ht="13.8" hidden="false" customHeight="false" outlineLevel="0" collapsed="false">
      <c r="A1" s="7"/>
      <c r="B1" s="8" t="s">
        <v>6</v>
      </c>
      <c r="C1" s="8"/>
      <c r="D1" s="8"/>
      <c r="E1" s="8"/>
      <c r="F1" s="8"/>
      <c r="G1" s="8"/>
      <c r="H1" s="7"/>
    </row>
    <row r="2" customFormat="false" ht="14.9" hidden="false" customHeight="false" outlineLevel="0" collapsed="false">
      <c r="A2" s="9"/>
      <c r="B2" s="10" t="s">
        <v>7</v>
      </c>
      <c r="C2" s="11" t="s">
        <v>8</v>
      </c>
      <c r="D2" s="10" t="s">
        <v>9</v>
      </c>
      <c r="E2" s="11" t="s">
        <v>10</v>
      </c>
      <c r="F2" s="10" t="s">
        <v>11</v>
      </c>
      <c r="G2" s="12"/>
      <c r="H2" s="13"/>
    </row>
    <row r="3" customFormat="false" ht="13.8" hidden="false" customHeight="false" outlineLevel="0" collapsed="false">
      <c r="A3" s="9"/>
      <c r="B3" s="14"/>
      <c r="C3" s="15"/>
      <c r="D3" s="15"/>
      <c r="E3" s="15"/>
      <c r="F3" s="15"/>
      <c r="G3" s="15"/>
      <c r="H3" s="13"/>
    </row>
    <row r="4" customFormat="false" ht="14.9" hidden="false" customHeight="true" outlineLevel="0" collapsed="false">
      <c r="A4" s="9"/>
      <c r="B4" s="16" t="s">
        <v>12</v>
      </c>
      <c r="C4" s="17" t="s">
        <v>13</v>
      </c>
      <c r="D4" s="17"/>
      <c r="E4" s="17"/>
      <c r="F4" s="17"/>
      <c r="G4" s="17"/>
      <c r="H4" s="13"/>
    </row>
    <row r="5" customFormat="false" ht="14.9" hidden="false" customHeight="true" outlineLevel="0" collapsed="false">
      <c r="A5" s="9"/>
      <c r="B5" s="18" t="s">
        <v>14</v>
      </c>
      <c r="C5" s="19" t="s">
        <v>13</v>
      </c>
      <c r="D5" s="19"/>
      <c r="E5" s="19"/>
      <c r="F5" s="19"/>
      <c r="G5" s="19"/>
      <c r="H5" s="13"/>
    </row>
    <row r="6" customFormat="false" ht="14.9" hidden="false" customHeight="true" outlineLevel="0" collapsed="false">
      <c r="A6" s="9"/>
      <c r="B6" s="20" t="s">
        <v>15</v>
      </c>
      <c r="C6" s="17" t="s">
        <v>13</v>
      </c>
      <c r="D6" s="17"/>
      <c r="E6" s="17"/>
      <c r="F6" s="17"/>
      <c r="G6" s="17"/>
      <c r="H6" s="13"/>
    </row>
    <row r="7" customFormat="false" ht="14.9" hidden="false" customHeight="true" outlineLevel="0" collapsed="false">
      <c r="A7" s="9"/>
      <c r="B7" s="18" t="s">
        <v>16</v>
      </c>
      <c r="C7" s="19" t="s">
        <v>13</v>
      </c>
      <c r="D7" s="19"/>
      <c r="E7" s="19"/>
      <c r="F7" s="19"/>
      <c r="G7" s="19"/>
      <c r="H7" s="13"/>
    </row>
    <row r="8" customFormat="false" ht="14.9" hidden="false" customHeight="true" outlineLevel="0" collapsed="false">
      <c r="A8" s="9"/>
      <c r="B8" s="20" t="s">
        <v>17</v>
      </c>
      <c r="C8" s="17" t="s">
        <v>13</v>
      </c>
      <c r="D8" s="17"/>
      <c r="E8" s="17"/>
      <c r="F8" s="17"/>
      <c r="G8" s="17"/>
      <c r="H8" s="13"/>
    </row>
    <row r="9" customFormat="false" ht="13.8" hidden="false" customHeight="false" outlineLevel="0" collapsed="false">
      <c r="A9" s="9"/>
      <c r="B9" s="21"/>
      <c r="C9" s="21"/>
      <c r="D9" s="21"/>
      <c r="E9" s="21"/>
      <c r="F9" s="21"/>
      <c r="G9" s="21"/>
      <c r="H9" s="13"/>
    </row>
    <row r="10" customFormat="false" ht="14.9" hidden="false" customHeight="true" outlineLevel="0" collapsed="false">
      <c r="A10" s="22"/>
      <c r="B10" s="23" t="s">
        <v>18</v>
      </c>
      <c r="C10" s="23"/>
      <c r="D10" s="23"/>
      <c r="E10" s="23"/>
      <c r="F10" s="23"/>
      <c r="G10" s="23"/>
      <c r="H10" s="24"/>
    </row>
    <row r="11" customFormat="false" ht="14.9" hidden="false" customHeight="false" outlineLevel="0" collapsed="false">
      <c r="A11" s="25"/>
      <c r="B11" s="26" t="s">
        <v>19</v>
      </c>
      <c r="C11" s="27" t="s">
        <v>20</v>
      </c>
      <c r="D11" s="28" t="s">
        <v>21</v>
      </c>
      <c r="E11" s="29" t="n">
        <v>0.0165</v>
      </c>
      <c r="F11" s="28" t="s">
        <v>22</v>
      </c>
      <c r="G11" s="29" t="n">
        <v>0.076</v>
      </c>
      <c r="H11" s="25"/>
    </row>
    <row r="12" customFormat="false" ht="14.9" hidden="false" customHeight="false" outlineLevel="0" collapsed="false">
      <c r="A12" s="25"/>
      <c r="B12" s="30" t="s">
        <v>23</v>
      </c>
      <c r="C12" s="31" t="n">
        <f aca="false">E12*G12</f>
        <v>0.03</v>
      </c>
      <c r="D12" s="32" t="s">
        <v>24</v>
      </c>
      <c r="E12" s="29" t="n">
        <v>0.03</v>
      </c>
      <c r="F12" s="32" t="s">
        <v>25</v>
      </c>
      <c r="G12" s="33" t="n">
        <v>1</v>
      </c>
      <c r="H12" s="25"/>
    </row>
    <row r="13" customFormat="false" ht="13.8" hidden="false" customHeight="false" outlineLevel="0" collapsed="false">
      <c r="A13" s="22"/>
      <c r="B13" s="21"/>
      <c r="C13" s="21"/>
      <c r="D13" s="21"/>
      <c r="E13" s="21"/>
      <c r="F13" s="21"/>
      <c r="G13" s="21"/>
      <c r="H13" s="21"/>
    </row>
    <row r="14" customFormat="false" ht="14.9" hidden="false" customHeight="true" outlineLevel="0" collapsed="false">
      <c r="A14" s="34" t="s">
        <v>26</v>
      </c>
      <c r="B14" s="34"/>
      <c r="C14" s="34"/>
      <c r="D14" s="34"/>
      <c r="E14" s="34"/>
      <c r="F14" s="34"/>
      <c r="G14" s="34"/>
      <c r="H14" s="34"/>
    </row>
    <row r="15" customFormat="false" ht="13.8" hidden="false" customHeight="false" outlineLevel="0" collapsed="false">
      <c r="A15" s="22"/>
      <c r="B15" s="35"/>
      <c r="C15" s="35"/>
      <c r="D15" s="22"/>
      <c r="E15" s="22"/>
      <c r="F15" s="22"/>
      <c r="G15" s="22"/>
      <c r="H15" s="22"/>
    </row>
    <row r="16" customFormat="false" ht="41.75" hidden="false" customHeight="false" outlineLevel="0" collapsed="false">
      <c r="A16" s="23" t="s">
        <v>27</v>
      </c>
      <c r="B16" s="23" t="s">
        <v>28</v>
      </c>
      <c r="C16" s="23" t="s">
        <v>29</v>
      </c>
      <c r="D16" s="23" t="s">
        <v>30</v>
      </c>
      <c r="E16" s="23" t="s">
        <v>31</v>
      </c>
      <c r="F16" s="23" t="s">
        <v>32</v>
      </c>
      <c r="G16" s="23" t="s">
        <v>33</v>
      </c>
      <c r="H16" s="23" t="s">
        <v>34</v>
      </c>
    </row>
    <row r="17" customFormat="false" ht="14.9" hidden="false" customHeight="false" outlineLevel="0" collapsed="false">
      <c r="A17" s="36" t="n">
        <v>1</v>
      </c>
      <c r="B17" s="37" t="s">
        <v>35</v>
      </c>
      <c r="C17" s="36" t="s">
        <v>36</v>
      </c>
      <c r="D17" s="36" t="s">
        <v>37</v>
      </c>
      <c r="E17" s="36" t="n">
        <v>50</v>
      </c>
      <c r="F17" s="38" t="n">
        <f aca="false">'G1 - MURIAÉ - PORTEIRO E VIGIA'!E153</f>
        <v>0</v>
      </c>
      <c r="G17" s="38" t="n">
        <f aca="false">F17</f>
        <v>0</v>
      </c>
      <c r="H17" s="38" t="n">
        <f aca="false">F17*E17</f>
        <v>0</v>
      </c>
    </row>
    <row r="18" customFormat="false" ht="28.35" hidden="false" customHeight="false" outlineLevel="0" collapsed="false">
      <c r="A18" s="39" t="n">
        <v>2</v>
      </c>
      <c r="B18" s="40" t="s">
        <v>38</v>
      </c>
      <c r="C18" s="39" t="s">
        <v>36</v>
      </c>
      <c r="D18" s="39" t="s">
        <v>37</v>
      </c>
      <c r="E18" s="39" t="n">
        <v>120</v>
      </c>
      <c r="F18" s="41" t="n">
        <f aca="false">'G1 - MURIAÉ - PORTEIRO E VIGIA'!F153*2</f>
        <v>0</v>
      </c>
      <c r="G18" s="41" t="n">
        <f aca="false">F18*2</f>
        <v>0</v>
      </c>
      <c r="H18" s="41" t="n">
        <f aca="false">F18*E18</f>
        <v>0</v>
      </c>
    </row>
    <row r="19" customFormat="false" ht="14.9" hidden="false" customHeight="false" outlineLevel="0" collapsed="false">
      <c r="A19" s="36" t="n">
        <v>2</v>
      </c>
      <c r="B19" s="37" t="s">
        <v>39</v>
      </c>
      <c r="C19" s="36" t="s">
        <v>36</v>
      </c>
      <c r="D19" s="36" t="s">
        <v>37</v>
      </c>
      <c r="E19" s="36" t="n">
        <v>120</v>
      </c>
      <c r="F19" s="38" t="n">
        <f aca="false">'G1 - MURIAÉ - PORTEIRO E VIGIA'!G153*2</f>
        <v>0</v>
      </c>
      <c r="G19" s="38" t="n">
        <f aca="false">H19/60</f>
        <v>0</v>
      </c>
      <c r="H19" s="38" t="n">
        <f aca="false">E19*F19</f>
        <v>0</v>
      </c>
    </row>
    <row r="20" customFormat="false" ht="14.9" hidden="false" customHeight="false" outlineLevel="0" collapsed="false">
      <c r="A20" s="39" t="n">
        <v>4</v>
      </c>
      <c r="B20" s="40" t="s">
        <v>40</v>
      </c>
      <c r="C20" s="39" t="s">
        <v>41</v>
      </c>
      <c r="D20" s="39" t="s">
        <v>37</v>
      </c>
      <c r="E20" s="39" t="n">
        <v>60</v>
      </c>
      <c r="F20" s="41" t="n">
        <f aca="false">'ITEM 4 - LIMPEZA - MANHUAÇU'!E160</f>
        <v>0</v>
      </c>
      <c r="G20" s="41" t="n">
        <f aca="false">H20/60</f>
        <v>0</v>
      </c>
      <c r="H20" s="41" t="n">
        <f aca="false">E20*F20</f>
        <v>0</v>
      </c>
    </row>
    <row r="21" customFormat="false" ht="14.9" hidden="false" customHeight="true" outlineLevel="0" collapsed="false">
      <c r="A21" s="42" t="s">
        <v>42</v>
      </c>
      <c r="B21" s="42"/>
      <c r="C21" s="42"/>
      <c r="D21" s="42"/>
      <c r="E21" s="42"/>
      <c r="F21" s="42"/>
      <c r="G21" s="43" t="n">
        <f aca="false">SUM(G17:G20)</f>
        <v>0</v>
      </c>
      <c r="H21" s="43" t="n">
        <f aca="false">SUM(H17:H20)</f>
        <v>0</v>
      </c>
    </row>
  </sheetData>
  <mergeCells count="9">
    <mergeCell ref="B1:G1"/>
    <mergeCell ref="C4:G4"/>
    <mergeCell ref="C5:G5"/>
    <mergeCell ref="C6:G6"/>
    <mergeCell ref="C7:G7"/>
    <mergeCell ref="C8:G8"/>
    <mergeCell ref="B10:G10"/>
    <mergeCell ref="A14:H14"/>
    <mergeCell ref="A21:F21"/>
  </mergeCells>
  <dataValidations count="1">
    <dataValidation allowBlank="true" errorStyle="stop" operator="between" showDropDown="false" showErrorMessage="false" showInputMessage="false" sqref="C11" type="list">
      <formula1>"Lucro Real,Lucro Presumido,Simples"</formula1>
      <formula2>0</formula2>
    </dataValidation>
  </dataValidations>
  <printOptions headings="false" gridLines="false" gridLinesSet="true" horizontalCentered="true" verticalCentered="false"/>
  <pageMargins left="0.25" right="0.25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true"/>
  </sheetPr>
  <dimension ref="A1:G159"/>
  <sheetViews>
    <sheetView showFormulas="false" showGridLines="true" showRowColHeaders="true" showZeros="true" rightToLeft="false" tabSelected="true" showOutlineSymbols="true" defaultGridColor="true" view="normal" topLeftCell="C146" colorId="64" zoomScale="100" zoomScaleNormal="100" zoomScalePageLayoutView="100" workbookViewId="0">
      <selection pane="topLeft" activeCell="A156" activeCellId="0" sqref="A156:D158"/>
    </sheetView>
  </sheetViews>
  <sheetFormatPr defaultColWidth="14.4375" defaultRowHeight="13.8" zeroHeight="false" outlineLevelRow="0" outlineLevelCol="0"/>
  <cols>
    <col collapsed="false" customWidth="true" hidden="false" outlineLevel="0" max="1" min="1" style="1" width="16.71"/>
    <col collapsed="false" customWidth="true" hidden="false" outlineLevel="0" max="2" min="2" style="1" width="19.14"/>
    <col collapsed="false" customWidth="true" hidden="false" outlineLevel="0" max="3" min="3" style="1" width="32.43"/>
    <col collapsed="false" customWidth="true" hidden="false" outlineLevel="0" max="4" min="4" style="1" width="14.57"/>
    <col collapsed="false" customWidth="true" hidden="false" outlineLevel="0" max="6" min="5" style="1" width="16.43"/>
    <col collapsed="false" customWidth="true" hidden="false" outlineLevel="0" max="7" min="7" style="1" width="19.43"/>
  </cols>
  <sheetData>
    <row r="1" customFormat="false" ht="14.9" hidden="false" customHeight="true" outlineLevel="0" collapsed="false">
      <c r="A1" s="44" t="s">
        <v>43</v>
      </c>
      <c r="B1" s="44"/>
      <c r="C1" s="44"/>
      <c r="D1" s="44"/>
      <c r="E1" s="44"/>
      <c r="F1" s="21"/>
      <c r="G1" s="21"/>
    </row>
    <row r="2" customFormat="false" ht="13.8" hidden="false" customHeight="false" outlineLevel="0" collapsed="false">
      <c r="A2" s="22"/>
      <c r="B2" s="22"/>
      <c r="C2" s="45"/>
      <c r="D2" s="45"/>
      <c r="E2" s="46"/>
      <c r="F2" s="21"/>
      <c r="G2" s="21"/>
    </row>
    <row r="3" customFormat="false" ht="14.9" hidden="false" customHeight="true" outlineLevel="0" collapsed="false">
      <c r="A3" s="47" t="s">
        <v>44</v>
      </c>
      <c r="B3" s="47"/>
      <c r="C3" s="47"/>
      <c r="D3" s="47"/>
      <c r="E3" s="47"/>
      <c r="F3" s="21"/>
      <c r="G3" s="21"/>
    </row>
    <row r="4" customFormat="false" ht="13.8" hidden="false" customHeight="false" outlineLevel="0" collapsed="false">
      <c r="A4" s="22"/>
      <c r="B4" s="22"/>
      <c r="C4" s="45"/>
      <c r="D4" s="45"/>
      <c r="E4" s="46"/>
      <c r="F4" s="21"/>
      <c r="G4" s="21"/>
    </row>
    <row r="5" customFormat="false" ht="14.9" hidden="false" customHeight="false" outlineLevel="0" collapsed="false">
      <c r="A5" s="48" t="s">
        <v>45</v>
      </c>
      <c r="B5" s="49" t="str">
        <f aca="false">PROPOSTA!C2</f>
        <v>23232.000426/2023-30</v>
      </c>
      <c r="C5" s="49"/>
      <c r="D5" s="49"/>
      <c r="E5" s="49"/>
      <c r="F5" s="21"/>
      <c r="G5" s="21"/>
    </row>
    <row r="6" customFormat="false" ht="14.9" hidden="false" customHeight="false" outlineLevel="0" collapsed="false">
      <c r="A6" s="48" t="s">
        <v>46</v>
      </c>
      <c r="B6" s="49" t="str">
        <f aca="false">PROPOSTA!E2</f>
        <v>18/2023</v>
      </c>
      <c r="C6" s="49"/>
      <c r="D6" s="49"/>
      <c r="E6" s="49"/>
      <c r="F6" s="21"/>
      <c r="G6" s="21"/>
    </row>
    <row r="7" customFormat="false" ht="13.8" hidden="false" customHeight="false" outlineLevel="0" collapsed="false">
      <c r="A7" s="22"/>
      <c r="B7" s="22"/>
      <c r="C7" s="45"/>
      <c r="D7" s="45"/>
      <c r="E7" s="46"/>
      <c r="F7" s="21"/>
      <c r="G7" s="21"/>
    </row>
    <row r="8" customFormat="false" ht="14.9" hidden="false" customHeight="true" outlineLevel="0" collapsed="false">
      <c r="A8" s="47" t="s">
        <v>47</v>
      </c>
      <c r="B8" s="47"/>
      <c r="C8" s="47"/>
      <c r="D8" s="47"/>
      <c r="E8" s="47"/>
      <c r="F8" s="21"/>
      <c r="G8" s="21"/>
    </row>
    <row r="9" customFormat="false" ht="13.8" hidden="false" customHeight="false" outlineLevel="0" collapsed="false">
      <c r="A9" s="22"/>
      <c r="B9" s="22"/>
      <c r="C9" s="45"/>
      <c r="D9" s="45"/>
      <c r="E9" s="46"/>
      <c r="F9" s="21"/>
      <c r="G9" s="21"/>
    </row>
    <row r="10" customFormat="false" ht="14.9" hidden="false" customHeight="true" outlineLevel="0" collapsed="false">
      <c r="A10" s="48" t="s">
        <v>48</v>
      </c>
      <c r="B10" s="50" t="s">
        <v>49</v>
      </c>
      <c r="C10" s="50"/>
      <c r="D10" s="50"/>
      <c r="E10" s="51" t="n">
        <f aca="false">PROPOSTA!G2</f>
        <v>0</v>
      </c>
      <c r="F10" s="21"/>
      <c r="G10" s="21"/>
    </row>
    <row r="11" customFormat="false" ht="14.9" hidden="false" customHeight="true" outlineLevel="0" collapsed="false">
      <c r="A11" s="48" t="s">
        <v>50</v>
      </c>
      <c r="B11" s="50" t="s">
        <v>51</v>
      </c>
      <c r="C11" s="50"/>
      <c r="D11" s="50"/>
      <c r="E11" s="52" t="s">
        <v>36</v>
      </c>
      <c r="F11" s="21"/>
      <c r="G11" s="21"/>
    </row>
    <row r="12" customFormat="false" ht="14.9" hidden="false" customHeight="true" outlineLevel="0" collapsed="false">
      <c r="A12" s="48" t="s">
        <v>52</v>
      </c>
      <c r="B12" s="50" t="s">
        <v>53</v>
      </c>
      <c r="C12" s="50"/>
      <c r="D12" s="50"/>
      <c r="E12" s="52"/>
      <c r="F12" s="21"/>
      <c r="G12" s="21"/>
    </row>
    <row r="13" customFormat="false" ht="14.9" hidden="false" customHeight="true" outlineLevel="0" collapsed="false">
      <c r="A13" s="48" t="s">
        <v>54</v>
      </c>
      <c r="B13" s="50" t="s">
        <v>55</v>
      </c>
      <c r="C13" s="50"/>
      <c r="D13" s="50"/>
      <c r="E13" s="48" t="n">
        <v>60</v>
      </c>
      <c r="F13" s="21"/>
      <c r="G13" s="21"/>
    </row>
    <row r="14" customFormat="false" ht="13.8" hidden="false" customHeight="false" outlineLevel="0" collapsed="false">
      <c r="A14" s="22"/>
      <c r="B14" s="22"/>
      <c r="C14" s="45"/>
      <c r="D14" s="45"/>
      <c r="E14" s="46"/>
      <c r="F14" s="21"/>
      <c r="G14" s="21"/>
    </row>
    <row r="15" customFormat="false" ht="14.9" hidden="false" customHeight="true" outlineLevel="0" collapsed="false">
      <c r="A15" s="47" t="s">
        <v>56</v>
      </c>
      <c r="B15" s="47"/>
      <c r="C15" s="47"/>
      <c r="D15" s="47"/>
      <c r="E15" s="47"/>
      <c r="F15" s="21"/>
      <c r="G15" s="21"/>
    </row>
    <row r="16" customFormat="false" ht="13.8" hidden="false" customHeight="false" outlineLevel="0" collapsed="false">
      <c r="A16" s="22"/>
      <c r="B16" s="22"/>
      <c r="C16" s="45"/>
      <c r="D16" s="45"/>
      <c r="E16" s="46"/>
      <c r="F16" s="21"/>
      <c r="G16" s="21"/>
    </row>
    <row r="17" customFormat="false" ht="28.35" hidden="false" customHeight="true" outlineLevel="0" collapsed="false">
      <c r="A17" s="53" t="s">
        <v>57</v>
      </c>
      <c r="B17" s="53" t="s">
        <v>58</v>
      </c>
      <c r="C17" s="53" t="s">
        <v>59</v>
      </c>
      <c r="D17" s="54" t="s">
        <v>60</v>
      </c>
      <c r="E17" s="54"/>
      <c r="F17" s="21"/>
      <c r="G17" s="21"/>
    </row>
    <row r="18" customFormat="false" ht="28.35" hidden="false" customHeight="true" outlineLevel="0" collapsed="false">
      <c r="A18" s="48" t="s">
        <v>61</v>
      </c>
      <c r="B18" s="48" t="s">
        <v>37</v>
      </c>
      <c r="C18" s="55" t="n">
        <v>290</v>
      </c>
      <c r="D18" s="48" t="s">
        <v>62</v>
      </c>
      <c r="E18" s="48"/>
      <c r="F18" s="21"/>
      <c r="G18" s="21"/>
    </row>
    <row r="19" customFormat="false" ht="13.8" hidden="false" customHeight="false" outlineLevel="0" collapsed="false">
      <c r="A19" s="22"/>
      <c r="B19" s="22"/>
      <c r="C19" s="56"/>
      <c r="D19" s="56"/>
      <c r="E19" s="46"/>
      <c r="F19" s="21"/>
      <c r="G19" s="21"/>
    </row>
    <row r="20" customFormat="false" ht="14.9" hidden="false" customHeight="true" outlineLevel="0" collapsed="false">
      <c r="A20" s="53" t="s">
        <v>63</v>
      </c>
      <c r="B20" s="53"/>
      <c r="C20" s="53"/>
      <c r="D20" s="53"/>
      <c r="E20" s="53"/>
      <c r="F20" s="53"/>
      <c r="G20" s="21"/>
    </row>
    <row r="21" customFormat="false" ht="28.35" hidden="false" customHeight="true" outlineLevel="0" collapsed="false">
      <c r="A21" s="48" t="s">
        <v>48</v>
      </c>
      <c r="B21" s="50" t="s">
        <v>64</v>
      </c>
      <c r="C21" s="50"/>
      <c r="D21" s="50"/>
      <c r="E21" s="57" t="s">
        <v>65</v>
      </c>
      <c r="F21" s="57" t="s">
        <v>66</v>
      </c>
      <c r="G21" s="21"/>
    </row>
    <row r="22" customFormat="false" ht="14.9" hidden="false" customHeight="true" outlineLevel="0" collapsed="false">
      <c r="A22" s="48" t="s">
        <v>50</v>
      </c>
      <c r="B22" s="50" t="s">
        <v>67</v>
      </c>
      <c r="C22" s="50"/>
      <c r="D22" s="50"/>
      <c r="E22" s="52"/>
      <c r="F22" s="52"/>
      <c r="G22" s="21"/>
    </row>
    <row r="23" customFormat="false" ht="14.9" hidden="false" customHeight="true" outlineLevel="0" collapsed="false">
      <c r="A23" s="48" t="s">
        <v>52</v>
      </c>
      <c r="B23" s="50" t="s">
        <v>68</v>
      </c>
      <c r="C23" s="50"/>
      <c r="D23" s="50"/>
      <c r="E23" s="58"/>
      <c r="F23" s="58"/>
      <c r="G23" s="21"/>
    </row>
    <row r="24" customFormat="false" ht="13.8" hidden="false" customHeight="false" outlineLevel="0" collapsed="false">
      <c r="A24" s="22"/>
      <c r="B24" s="22"/>
      <c r="C24" s="45"/>
      <c r="D24" s="45"/>
      <c r="E24" s="46"/>
      <c r="F24" s="21"/>
      <c r="G24" s="21"/>
    </row>
    <row r="25" customFormat="false" ht="14.9" hidden="false" customHeight="true" outlineLevel="0" collapsed="false">
      <c r="A25" s="47" t="s">
        <v>69</v>
      </c>
      <c r="B25" s="47"/>
      <c r="C25" s="47"/>
      <c r="D25" s="47"/>
      <c r="E25" s="47"/>
      <c r="F25" s="21"/>
      <c r="G25" s="21"/>
    </row>
    <row r="26" customFormat="false" ht="13.8" hidden="false" customHeight="false" outlineLevel="0" collapsed="false">
      <c r="A26" s="22"/>
      <c r="B26" s="22"/>
      <c r="C26" s="45"/>
      <c r="D26" s="45"/>
      <c r="E26" s="46"/>
      <c r="F26" s="21"/>
      <c r="G26" s="21"/>
    </row>
    <row r="27" customFormat="false" ht="14.9" hidden="false" customHeight="true" outlineLevel="0" collapsed="false">
      <c r="A27" s="59" t="s">
        <v>70</v>
      </c>
      <c r="B27" s="59"/>
      <c r="C27" s="59"/>
      <c r="D27" s="59"/>
      <c r="E27" s="59"/>
      <c r="F27" s="21"/>
      <c r="G27" s="21"/>
    </row>
    <row r="28" customFormat="false" ht="13.8" hidden="false" customHeight="false" outlineLevel="0" collapsed="false">
      <c r="A28" s="22"/>
      <c r="B28" s="22"/>
      <c r="C28" s="45"/>
      <c r="D28" s="45"/>
      <c r="E28" s="46"/>
      <c r="F28" s="21"/>
      <c r="G28" s="21"/>
    </row>
    <row r="29" customFormat="false" ht="28.35" hidden="false" customHeight="true" outlineLevel="0" collapsed="false">
      <c r="A29" s="60" t="s">
        <v>71</v>
      </c>
      <c r="B29" s="60"/>
      <c r="C29" s="60"/>
      <c r="D29" s="60"/>
      <c r="E29" s="53" t="s">
        <v>72</v>
      </c>
      <c r="F29" s="53" t="s">
        <v>73</v>
      </c>
      <c r="G29" s="53" t="s">
        <v>74</v>
      </c>
    </row>
    <row r="30" customFormat="false" ht="14.9" hidden="false" customHeight="true" outlineLevel="0" collapsed="false">
      <c r="A30" s="53" t="s">
        <v>75</v>
      </c>
      <c r="B30" s="53" t="s">
        <v>76</v>
      </c>
      <c r="C30" s="53"/>
      <c r="D30" s="53"/>
      <c r="E30" s="61" t="s">
        <v>77</v>
      </c>
      <c r="F30" s="61" t="s">
        <v>77</v>
      </c>
      <c r="G30" s="61" t="s">
        <v>77</v>
      </c>
    </row>
    <row r="31" customFormat="false" ht="14.9" hidden="false" customHeight="true" outlineLevel="0" collapsed="false">
      <c r="A31" s="48" t="s">
        <v>48</v>
      </c>
      <c r="B31" s="50" t="s">
        <v>78</v>
      </c>
      <c r="C31" s="50"/>
      <c r="D31" s="50"/>
      <c r="E31" s="58" t="n">
        <f aca="false">E23</f>
        <v>0</v>
      </c>
      <c r="F31" s="58" t="n">
        <f aca="false">E23</f>
        <v>0</v>
      </c>
      <c r="G31" s="58" t="n">
        <f aca="false">F23</f>
        <v>0</v>
      </c>
    </row>
    <row r="32" customFormat="false" ht="14.9" hidden="false" customHeight="true" outlineLevel="0" collapsed="false">
      <c r="A32" s="48" t="s">
        <v>50</v>
      </c>
      <c r="B32" s="50" t="s">
        <v>79</v>
      </c>
      <c r="C32" s="50"/>
      <c r="D32" s="50"/>
      <c r="E32" s="57"/>
      <c r="F32" s="57"/>
      <c r="G32" s="57"/>
    </row>
    <row r="33" customFormat="false" ht="14.9" hidden="false" customHeight="true" outlineLevel="0" collapsed="false">
      <c r="A33" s="48" t="s">
        <v>52</v>
      </c>
      <c r="B33" s="50" t="s">
        <v>80</v>
      </c>
      <c r="C33" s="50"/>
      <c r="D33" s="50"/>
      <c r="E33" s="57"/>
      <c r="F33" s="57"/>
      <c r="G33" s="57"/>
    </row>
    <row r="34" customFormat="false" ht="14.9" hidden="false" customHeight="true" outlineLevel="0" collapsed="false">
      <c r="A34" s="48" t="s">
        <v>54</v>
      </c>
      <c r="B34" s="50" t="s">
        <v>81</v>
      </c>
      <c r="C34" s="50"/>
      <c r="D34" s="50"/>
      <c r="E34" s="62"/>
      <c r="F34" s="62"/>
      <c r="G34" s="62" t="n">
        <f aca="false">(((F23/210))*0.39)*7*15.22</f>
        <v>0</v>
      </c>
    </row>
    <row r="35" customFormat="false" ht="14.9" hidden="false" customHeight="true" outlineLevel="0" collapsed="false">
      <c r="A35" s="48" t="s">
        <v>82</v>
      </c>
      <c r="B35" s="50" t="s">
        <v>83</v>
      </c>
      <c r="C35" s="50"/>
      <c r="D35" s="50"/>
      <c r="E35" s="62"/>
      <c r="F35" s="62"/>
      <c r="G35" s="62"/>
    </row>
    <row r="36" customFormat="false" ht="14.9" hidden="false" customHeight="true" outlineLevel="0" collapsed="false">
      <c r="A36" s="48" t="s">
        <v>84</v>
      </c>
      <c r="B36" s="50" t="s">
        <v>85</v>
      </c>
      <c r="C36" s="50"/>
      <c r="D36" s="50"/>
      <c r="E36" s="62"/>
      <c r="F36" s="62"/>
      <c r="G36" s="62"/>
    </row>
    <row r="37" customFormat="false" ht="14.9" hidden="false" customHeight="true" outlineLevel="0" collapsed="false">
      <c r="A37" s="48" t="s">
        <v>86</v>
      </c>
      <c r="B37" s="50" t="s">
        <v>87</v>
      </c>
      <c r="C37" s="50"/>
      <c r="D37" s="50"/>
      <c r="E37" s="62"/>
      <c r="F37" s="62"/>
      <c r="G37" s="62"/>
    </row>
    <row r="38" customFormat="false" ht="14.9" hidden="false" customHeight="true" outlineLevel="0" collapsed="false">
      <c r="A38" s="63" t="s">
        <v>88</v>
      </c>
      <c r="B38" s="63"/>
      <c r="C38" s="63"/>
      <c r="D38" s="63"/>
      <c r="E38" s="64" t="n">
        <f aca="false">ROUND(SUM(E31:E37),2)</f>
        <v>0</v>
      </c>
      <c r="F38" s="64" t="n">
        <f aca="false">ROUND(SUM(F31:F37),2)</f>
        <v>0</v>
      </c>
      <c r="G38" s="64" t="n">
        <f aca="false">ROUND(SUM(G31:G37),2)</f>
        <v>0</v>
      </c>
    </row>
    <row r="39" customFormat="false" ht="28.35" hidden="false" customHeight="true" outlineLevel="0" collapsed="false">
      <c r="A39" s="65" t="s">
        <v>89</v>
      </c>
      <c r="B39" s="65"/>
      <c r="C39" s="65"/>
      <c r="D39" s="65"/>
      <c r="E39" s="65"/>
      <c r="F39" s="65"/>
      <c r="G39" s="65"/>
    </row>
    <row r="40" customFormat="false" ht="13.8" hidden="false" customHeight="false" outlineLevel="0" collapsed="false">
      <c r="A40" s="22"/>
      <c r="B40" s="22"/>
      <c r="C40" s="45"/>
      <c r="D40" s="45"/>
      <c r="E40" s="46"/>
      <c r="F40" s="46"/>
      <c r="G40" s="46"/>
    </row>
    <row r="41" customFormat="false" ht="14.9" hidden="false" customHeight="true" outlineLevel="0" collapsed="false">
      <c r="A41" s="59" t="s">
        <v>90</v>
      </c>
      <c r="B41" s="59"/>
      <c r="C41" s="59"/>
      <c r="D41" s="59"/>
      <c r="E41" s="59"/>
      <c r="F41" s="66"/>
      <c r="G41" s="66"/>
    </row>
    <row r="42" customFormat="false" ht="13.8" hidden="false" customHeight="false" outlineLevel="0" collapsed="false">
      <c r="A42" s="21"/>
      <c r="B42" s="21"/>
      <c r="C42" s="21"/>
      <c r="D42" s="21"/>
      <c r="E42" s="24"/>
      <c r="F42" s="24"/>
      <c r="G42" s="24"/>
    </row>
    <row r="43" customFormat="false" ht="28.35" hidden="false" customHeight="true" outlineLevel="0" collapsed="false">
      <c r="A43" s="60" t="s">
        <v>91</v>
      </c>
      <c r="B43" s="60"/>
      <c r="C43" s="60"/>
      <c r="D43" s="60"/>
      <c r="E43" s="53" t="s">
        <v>72</v>
      </c>
      <c r="F43" s="53" t="s">
        <v>73</v>
      </c>
      <c r="G43" s="53" t="s">
        <v>74</v>
      </c>
    </row>
    <row r="44" customFormat="false" ht="14.9" hidden="false" customHeight="true" outlineLevel="0" collapsed="false">
      <c r="A44" s="53" t="s">
        <v>92</v>
      </c>
      <c r="B44" s="53" t="s">
        <v>76</v>
      </c>
      <c r="C44" s="53"/>
      <c r="D44" s="54" t="s">
        <v>93</v>
      </c>
      <c r="E44" s="61" t="s">
        <v>77</v>
      </c>
      <c r="F44" s="61" t="s">
        <v>77</v>
      </c>
      <c r="G44" s="61" t="s">
        <v>77</v>
      </c>
    </row>
    <row r="45" customFormat="false" ht="14.9" hidden="false" customHeight="true" outlineLevel="0" collapsed="false">
      <c r="A45" s="48" t="s">
        <v>48</v>
      </c>
      <c r="B45" s="50" t="s">
        <v>94</v>
      </c>
      <c r="C45" s="50"/>
      <c r="D45" s="67" t="n">
        <f aca="false">1/12</f>
        <v>0.08333333333</v>
      </c>
      <c r="E45" s="57" t="n">
        <f aca="false">D45*E38</f>
        <v>0</v>
      </c>
      <c r="F45" s="57" t="n">
        <f aca="false">D45*F38</f>
        <v>0</v>
      </c>
      <c r="G45" s="57" t="n">
        <f aca="false">D45*G38</f>
        <v>0</v>
      </c>
    </row>
    <row r="46" customFormat="false" ht="14.9" hidden="false" customHeight="true" outlineLevel="0" collapsed="false">
      <c r="A46" s="48" t="s">
        <v>50</v>
      </c>
      <c r="B46" s="50" t="s">
        <v>95</v>
      </c>
      <c r="C46" s="50"/>
      <c r="D46" s="67" t="n">
        <v>0.121</v>
      </c>
      <c r="E46" s="57" t="n">
        <f aca="false">D46*E38</f>
        <v>0</v>
      </c>
      <c r="F46" s="57" t="n">
        <f aca="false">D46*F38</f>
        <v>0</v>
      </c>
      <c r="G46" s="57" t="n">
        <f aca="false">D46*G38</f>
        <v>0</v>
      </c>
    </row>
    <row r="47" customFormat="false" ht="14.9" hidden="false" customHeight="true" outlineLevel="0" collapsed="false">
      <c r="A47" s="68" t="s">
        <v>96</v>
      </c>
      <c r="B47" s="68"/>
      <c r="C47" s="68"/>
      <c r="D47" s="69" t="n">
        <f aca="false">SUM(D45:D46)</f>
        <v>0.20433333333</v>
      </c>
      <c r="E47" s="64" t="n">
        <f aca="false">SUM(E45:E46)</f>
        <v>0</v>
      </c>
      <c r="F47" s="64" t="n">
        <f aca="false">SUM(F45:F46)</f>
        <v>0</v>
      </c>
      <c r="G47" s="64" t="n">
        <f aca="false">SUM(G45:G46)</f>
        <v>0</v>
      </c>
    </row>
    <row r="48" customFormat="false" ht="14.9" hidden="false" customHeight="true" outlineLevel="0" collapsed="false">
      <c r="A48" s="65" t="s">
        <v>97</v>
      </c>
      <c r="B48" s="65"/>
      <c r="C48" s="65"/>
      <c r="D48" s="65"/>
      <c r="E48" s="65"/>
      <c r="F48" s="65"/>
      <c r="G48" s="65"/>
    </row>
    <row r="49" customFormat="false" ht="13.8" hidden="false" customHeight="false" outlineLevel="0" collapsed="false">
      <c r="A49" s="21"/>
      <c r="B49" s="21"/>
      <c r="C49" s="21"/>
      <c r="D49" s="21"/>
      <c r="E49" s="24"/>
      <c r="F49" s="24"/>
      <c r="G49" s="24"/>
    </row>
    <row r="50" customFormat="false" ht="28.35" hidden="false" customHeight="true" outlineLevel="0" collapsed="false">
      <c r="A50" s="60" t="s">
        <v>98</v>
      </c>
      <c r="B50" s="60"/>
      <c r="C50" s="60"/>
      <c r="D50" s="60"/>
      <c r="E50" s="53" t="s">
        <v>72</v>
      </c>
      <c r="F50" s="53" t="s">
        <v>73</v>
      </c>
      <c r="G50" s="53" t="s">
        <v>74</v>
      </c>
    </row>
    <row r="51" customFormat="false" ht="14.9" hidden="false" customHeight="true" outlineLevel="0" collapsed="false">
      <c r="A51" s="53" t="s">
        <v>99</v>
      </c>
      <c r="B51" s="53" t="s">
        <v>76</v>
      </c>
      <c r="C51" s="53"/>
      <c r="D51" s="54" t="s">
        <v>93</v>
      </c>
      <c r="E51" s="61" t="s">
        <v>77</v>
      </c>
      <c r="F51" s="61" t="s">
        <v>77</v>
      </c>
      <c r="G51" s="61" t="s">
        <v>77</v>
      </c>
    </row>
    <row r="52" customFormat="false" ht="14.9" hidden="false" customHeight="true" outlineLevel="0" collapsed="false">
      <c r="A52" s="48" t="s">
        <v>100</v>
      </c>
      <c r="B52" s="50" t="s">
        <v>101</v>
      </c>
      <c r="C52" s="50"/>
      <c r="D52" s="67" t="n">
        <v>0.2</v>
      </c>
      <c r="E52" s="57" t="n">
        <f aca="false">(D52)*($E$38+$E$47)</f>
        <v>0</v>
      </c>
      <c r="F52" s="57" t="n">
        <f aca="false">(D52)*($F$38+$F$47)</f>
        <v>0</v>
      </c>
      <c r="G52" s="57" t="n">
        <f aca="false">D52*($G$38+$G$47)</f>
        <v>0</v>
      </c>
    </row>
    <row r="53" customFormat="false" ht="14.9" hidden="false" customHeight="true" outlineLevel="0" collapsed="false">
      <c r="A53" s="48"/>
      <c r="B53" s="50" t="s">
        <v>102</v>
      </c>
      <c r="C53" s="50"/>
      <c r="D53" s="67" t="n">
        <v>0.025</v>
      </c>
      <c r="E53" s="57" t="n">
        <f aca="false">(D53)*($E$38+$E$47)</f>
        <v>0</v>
      </c>
      <c r="F53" s="57" t="n">
        <f aca="false">(D53)*($F$38+$F$47)</f>
        <v>0</v>
      </c>
      <c r="G53" s="57" t="n">
        <f aca="false">D53*($G$38+$G$47)</f>
        <v>0</v>
      </c>
    </row>
    <row r="54" customFormat="false" ht="14.9" hidden="false" customHeight="true" outlineLevel="0" collapsed="false">
      <c r="A54" s="48"/>
      <c r="B54" s="50" t="s">
        <v>23</v>
      </c>
      <c r="C54" s="50"/>
      <c r="D54" s="70" t="n">
        <f aca="false">PROPOSTA!C12</f>
        <v>0.03</v>
      </c>
      <c r="E54" s="57" t="n">
        <f aca="false">(D54)*($E$38+$E$47)</f>
        <v>0</v>
      </c>
      <c r="F54" s="57" t="n">
        <f aca="false">(D54)*($F$38+$F$47)</f>
        <v>0</v>
      </c>
      <c r="G54" s="57" t="n">
        <f aca="false">D54*($G$38+$G$47)</f>
        <v>0</v>
      </c>
    </row>
    <row r="55" customFormat="false" ht="14.9" hidden="false" customHeight="true" outlineLevel="0" collapsed="false">
      <c r="A55" s="48"/>
      <c r="B55" s="50" t="s">
        <v>103</v>
      </c>
      <c r="C55" s="50"/>
      <c r="D55" s="67" t="n">
        <v>0.015</v>
      </c>
      <c r="E55" s="57" t="n">
        <f aca="false">(D55)*($E$38+$E$47)</f>
        <v>0</v>
      </c>
      <c r="F55" s="57" t="n">
        <f aca="false">(D55)*($F$38+$F$47)</f>
        <v>0</v>
      </c>
      <c r="G55" s="57" t="n">
        <f aca="false">D55*($G$38+$G$47)</f>
        <v>0</v>
      </c>
    </row>
    <row r="56" customFormat="false" ht="14.9" hidden="false" customHeight="true" outlineLevel="0" collapsed="false">
      <c r="A56" s="48"/>
      <c r="B56" s="50" t="s">
        <v>104</v>
      </c>
      <c r="C56" s="50"/>
      <c r="D56" s="67" t="n">
        <v>0.01</v>
      </c>
      <c r="E56" s="57" t="n">
        <f aca="false">(D56)*($E$38+$E$47)</f>
        <v>0</v>
      </c>
      <c r="F56" s="57" t="n">
        <f aca="false">(D56)*($F$38+$F$47)</f>
        <v>0</v>
      </c>
      <c r="G56" s="57" t="n">
        <f aca="false">D56*($G$38+$G$47)</f>
        <v>0</v>
      </c>
    </row>
    <row r="57" customFormat="false" ht="14.9" hidden="false" customHeight="true" outlineLevel="0" collapsed="false">
      <c r="A57" s="48"/>
      <c r="B57" s="50" t="s">
        <v>105</v>
      </c>
      <c r="C57" s="50"/>
      <c r="D57" s="67" t="n">
        <v>0.006</v>
      </c>
      <c r="E57" s="57" t="n">
        <f aca="false">(D57)*($E$38+$E$47)</f>
        <v>0</v>
      </c>
      <c r="F57" s="57" t="n">
        <f aca="false">(D57)*($F$38+$F$47)</f>
        <v>0</v>
      </c>
      <c r="G57" s="57" t="n">
        <f aca="false">D57*($G$38+$G$47)</f>
        <v>0</v>
      </c>
    </row>
    <row r="58" customFormat="false" ht="14.9" hidden="false" customHeight="true" outlineLevel="0" collapsed="false">
      <c r="A58" s="48"/>
      <c r="B58" s="50" t="s">
        <v>106</v>
      </c>
      <c r="C58" s="50"/>
      <c r="D58" s="67" t="n">
        <v>0.002</v>
      </c>
      <c r="E58" s="57" t="n">
        <f aca="false">(D58)*($E$38+$E$47)</f>
        <v>0</v>
      </c>
      <c r="F58" s="57" t="n">
        <f aca="false">(D58)*($F$38+$F$47)</f>
        <v>0</v>
      </c>
      <c r="G58" s="57" t="n">
        <f aca="false">D58*($G$38+$G$47)</f>
        <v>0</v>
      </c>
    </row>
    <row r="59" customFormat="false" ht="14.9" hidden="false" customHeight="true" outlineLevel="0" collapsed="false">
      <c r="A59" s="48" t="s">
        <v>107</v>
      </c>
      <c r="B59" s="50" t="s">
        <v>107</v>
      </c>
      <c r="C59" s="50"/>
      <c r="D59" s="67" t="n">
        <v>0.08</v>
      </c>
      <c r="E59" s="57" t="n">
        <f aca="false">D59*(E38+E47)</f>
        <v>0</v>
      </c>
      <c r="F59" s="57" t="n">
        <f aca="false">(D59)*($F$38+$F$47)</f>
        <v>0</v>
      </c>
      <c r="G59" s="57" t="n">
        <f aca="false">D59*($G$38+$G$47)</f>
        <v>0</v>
      </c>
    </row>
    <row r="60" customFormat="false" ht="14.9" hidden="false" customHeight="true" outlineLevel="0" collapsed="false">
      <c r="A60" s="68" t="s">
        <v>108</v>
      </c>
      <c r="B60" s="68"/>
      <c r="C60" s="68"/>
      <c r="D60" s="69" t="n">
        <f aca="false">SUM(D52:D59)</f>
        <v>0.368</v>
      </c>
      <c r="E60" s="64" t="n">
        <f aca="false">SUM(E52:E59)</f>
        <v>0</v>
      </c>
      <c r="F60" s="64" t="n">
        <f aca="false">SUM(F52:F59)</f>
        <v>0</v>
      </c>
      <c r="G60" s="64" t="n">
        <f aca="false">SUM(G52:G59)</f>
        <v>0</v>
      </c>
    </row>
    <row r="61" customFormat="false" ht="14.9" hidden="false" customHeight="true" outlineLevel="0" collapsed="false">
      <c r="A61" s="65" t="s">
        <v>109</v>
      </c>
      <c r="B61" s="65"/>
      <c r="C61" s="65"/>
      <c r="D61" s="65"/>
      <c r="E61" s="65"/>
      <c r="F61" s="65"/>
      <c r="G61" s="65"/>
    </row>
    <row r="62" customFormat="false" ht="13.8" hidden="false" customHeight="false" outlineLevel="0" collapsed="false">
      <c r="A62" s="21"/>
      <c r="B62" s="21"/>
      <c r="C62" s="21"/>
      <c r="D62" s="21"/>
      <c r="E62" s="24"/>
      <c r="F62" s="24"/>
      <c r="G62" s="24"/>
    </row>
    <row r="63" customFormat="false" ht="28.35" hidden="false" customHeight="true" outlineLevel="0" collapsed="false">
      <c r="A63" s="60" t="s">
        <v>110</v>
      </c>
      <c r="B63" s="60"/>
      <c r="C63" s="60"/>
      <c r="D63" s="60"/>
      <c r="E63" s="53" t="s">
        <v>72</v>
      </c>
      <c r="F63" s="53" t="s">
        <v>73</v>
      </c>
      <c r="G63" s="53" t="s">
        <v>74</v>
      </c>
    </row>
    <row r="64" customFormat="false" ht="14.9" hidden="false" customHeight="true" outlineLevel="0" collapsed="false">
      <c r="A64" s="53" t="s">
        <v>111</v>
      </c>
      <c r="B64" s="53" t="s">
        <v>76</v>
      </c>
      <c r="C64" s="53"/>
      <c r="D64" s="53"/>
      <c r="E64" s="61" t="s">
        <v>77</v>
      </c>
      <c r="F64" s="61" t="s">
        <v>77</v>
      </c>
      <c r="G64" s="61" t="s">
        <v>77</v>
      </c>
    </row>
    <row r="65" customFormat="false" ht="14.9" hidden="false" customHeight="true" outlineLevel="0" collapsed="false">
      <c r="A65" s="48" t="s">
        <v>48</v>
      </c>
      <c r="B65" s="50" t="s">
        <v>112</v>
      </c>
      <c r="C65" s="50"/>
      <c r="D65" s="71"/>
      <c r="E65" s="57" t="n">
        <f aca="false">IF(ROUND((D65*21)-(E31*0.06),2)&lt;0,0,ROUND((D65*21)-(E31*0.06),2))</f>
        <v>0</v>
      </c>
      <c r="F65" s="57" t="n">
        <f aca="false">IF(ROUND((D65*15.22)-(F31*0.06),2)&lt;0,0,ROUND((D65*15.22)-(F31*0.06),2))</f>
        <v>0</v>
      </c>
      <c r="G65" s="57" t="n">
        <f aca="false">IF(ROUND((D65*15.22)-(G31*0.06),2)&lt;0,0,ROUND((D65*15.22)-(G31*0.06),2))</f>
        <v>0</v>
      </c>
    </row>
    <row r="66" customFormat="false" ht="14.9" hidden="false" customHeight="true" outlineLevel="0" collapsed="false">
      <c r="A66" s="48" t="s">
        <v>50</v>
      </c>
      <c r="B66" s="50" t="s">
        <v>113</v>
      </c>
      <c r="C66" s="50"/>
      <c r="D66" s="71"/>
      <c r="E66" s="57" t="n">
        <f aca="false">21*D66*0.8</f>
        <v>0</v>
      </c>
      <c r="F66" s="57" t="n">
        <f aca="false">15.22*D66*0.8</f>
        <v>0</v>
      </c>
      <c r="G66" s="57" t="n">
        <f aca="false">F66</f>
        <v>0</v>
      </c>
    </row>
    <row r="67" customFormat="false" ht="14.9" hidden="false" customHeight="true" outlineLevel="0" collapsed="false">
      <c r="A67" s="48" t="s">
        <v>52</v>
      </c>
      <c r="B67" s="50" t="s">
        <v>114</v>
      </c>
      <c r="C67" s="50"/>
      <c r="D67" s="50"/>
      <c r="E67" s="57" t="n">
        <v>0</v>
      </c>
      <c r="F67" s="57" t="n">
        <f aca="false">E67</f>
        <v>0</v>
      </c>
      <c r="G67" s="57" t="n">
        <f aca="false">E67</f>
        <v>0</v>
      </c>
    </row>
    <row r="68" customFormat="false" ht="14.9" hidden="false" customHeight="true" outlineLevel="0" collapsed="false">
      <c r="A68" s="48" t="s">
        <v>54</v>
      </c>
      <c r="B68" s="50" t="s">
        <v>115</v>
      </c>
      <c r="C68" s="50"/>
      <c r="D68" s="50"/>
      <c r="E68" s="52" t="n">
        <v>0</v>
      </c>
      <c r="F68" s="52" t="n">
        <f aca="false">E68</f>
        <v>0</v>
      </c>
      <c r="G68" s="52" t="n">
        <f aca="false">E68</f>
        <v>0</v>
      </c>
    </row>
    <row r="69" customFormat="false" ht="14.9" hidden="false" customHeight="true" outlineLevel="0" collapsed="false">
      <c r="A69" s="48" t="s">
        <v>82</v>
      </c>
      <c r="B69" s="50" t="s">
        <v>87</v>
      </c>
      <c r="C69" s="50"/>
      <c r="D69" s="50"/>
      <c r="E69" s="57" t="n">
        <v>0</v>
      </c>
      <c r="F69" s="57" t="n">
        <f aca="false">E69</f>
        <v>0</v>
      </c>
      <c r="G69" s="57" t="n">
        <f aca="false">E69</f>
        <v>0</v>
      </c>
    </row>
    <row r="70" customFormat="false" ht="14.9" hidden="false" customHeight="true" outlineLevel="0" collapsed="false">
      <c r="A70" s="63" t="s">
        <v>116</v>
      </c>
      <c r="B70" s="63"/>
      <c r="C70" s="63"/>
      <c r="D70" s="63"/>
      <c r="E70" s="64" t="n">
        <f aca="false">SUM(E65:E69)</f>
        <v>0</v>
      </c>
      <c r="F70" s="64" t="n">
        <f aca="false">SUM(F65:F69)</f>
        <v>0</v>
      </c>
      <c r="G70" s="64" t="n">
        <f aca="false">SUM(G65:G69)</f>
        <v>0</v>
      </c>
    </row>
    <row r="71" customFormat="false" ht="13.8" hidden="false" customHeight="false" outlineLevel="0" collapsed="false">
      <c r="A71" s="22"/>
      <c r="B71" s="45"/>
      <c r="C71" s="72"/>
      <c r="D71" s="45"/>
      <c r="E71" s="46"/>
      <c r="F71" s="46"/>
      <c r="G71" s="46"/>
    </row>
    <row r="72" customFormat="false" ht="14.9" hidden="false" customHeight="true" outlineLevel="0" collapsed="false">
      <c r="A72" s="44" t="s">
        <v>117</v>
      </c>
      <c r="B72" s="44"/>
      <c r="C72" s="44"/>
      <c r="D72" s="44"/>
      <c r="E72" s="44"/>
      <c r="F72" s="21"/>
      <c r="G72" s="21"/>
    </row>
    <row r="73" customFormat="false" ht="13.8" hidden="false" customHeight="false" outlineLevel="0" collapsed="false">
      <c r="A73" s="22"/>
      <c r="B73" s="45"/>
      <c r="C73" s="72"/>
      <c r="D73" s="45"/>
      <c r="E73" s="46"/>
      <c r="F73" s="46"/>
      <c r="G73" s="46"/>
    </row>
    <row r="74" customFormat="false" ht="28.35" hidden="false" customHeight="true" outlineLevel="0" collapsed="false">
      <c r="A74" s="60" t="s">
        <v>118</v>
      </c>
      <c r="B74" s="60"/>
      <c r="C74" s="60"/>
      <c r="D74" s="60"/>
      <c r="E74" s="53" t="s">
        <v>72</v>
      </c>
      <c r="F74" s="53" t="s">
        <v>73</v>
      </c>
      <c r="G74" s="53" t="s">
        <v>74</v>
      </c>
    </row>
    <row r="75" customFormat="false" ht="14.9" hidden="false" customHeight="true" outlineLevel="0" collapsed="false">
      <c r="A75" s="53" t="n">
        <v>2</v>
      </c>
      <c r="B75" s="53" t="s">
        <v>76</v>
      </c>
      <c r="C75" s="53"/>
      <c r="D75" s="53"/>
      <c r="E75" s="61" t="s">
        <v>77</v>
      </c>
      <c r="F75" s="61" t="s">
        <v>77</v>
      </c>
      <c r="G75" s="61" t="s">
        <v>77</v>
      </c>
    </row>
    <row r="76" customFormat="false" ht="14.9" hidden="false" customHeight="true" outlineLevel="0" collapsed="false">
      <c r="A76" s="48" t="s">
        <v>92</v>
      </c>
      <c r="B76" s="50" t="s">
        <v>119</v>
      </c>
      <c r="C76" s="50"/>
      <c r="D76" s="50"/>
      <c r="E76" s="57" t="n">
        <f aca="false">E47</f>
        <v>0</v>
      </c>
      <c r="F76" s="57" t="n">
        <f aca="false">F47</f>
        <v>0</v>
      </c>
      <c r="G76" s="57" t="n">
        <f aca="false">G47</f>
        <v>0</v>
      </c>
    </row>
    <row r="77" customFormat="false" ht="14.9" hidden="false" customHeight="true" outlineLevel="0" collapsed="false">
      <c r="A77" s="48" t="s">
        <v>99</v>
      </c>
      <c r="B77" s="50" t="s">
        <v>120</v>
      </c>
      <c r="C77" s="50"/>
      <c r="D77" s="50"/>
      <c r="E77" s="57" t="n">
        <f aca="false">E60</f>
        <v>0</v>
      </c>
      <c r="F77" s="57" t="n">
        <f aca="false">F60</f>
        <v>0</v>
      </c>
      <c r="G77" s="57" t="n">
        <f aca="false">G60</f>
        <v>0</v>
      </c>
    </row>
    <row r="78" customFormat="false" ht="14.9" hidden="false" customHeight="true" outlineLevel="0" collapsed="false">
      <c r="A78" s="48" t="s">
        <v>111</v>
      </c>
      <c r="B78" s="50" t="s">
        <v>121</v>
      </c>
      <c r="C78" s="50"/>
      <c r="D78" s="50"/>
      <c r="E78" s="57" t="n">
        <f aca="false">E70</f>
        <v>0</v>
      </c>
      <c r="F78" s="57" t="n">
        <f aca="false">F70</f>
        <v>0</v>
      </c>
      <c r="G78" s="57" t="n">
        <f aca="false">G70</f>
        <v>0</v>
      </c>
    </row>
    <row r="79" customFormat="false" ht="14.9" hidden="false" customHeight="true" outlineLevel="0" collapsed="false">
      <c r="A79" s="63" t="s">
        <v>122</v>
      </c>
      <c r="B79" s="63"/>
      <c r="C79" s="63"/>
      <c r="D79" s="63"/>
      <c r="E79" s="64" t="n">
        <f aca="false">SUM(E76:E78)</f>
        <v>0</v>
      </c>
      <c r="F79" s="64" t="n">
        <f aca="false">SUM(F76:F78)</f>
        <v>0</v>
      </c>
      <c r="G79" s="64" t="n">
        <f aca="false">SUM(G76:G78)</f>
        <v>0</v>
      </c>
    </row>
    <row r="80" customFormat="false" ht="13.8" hidden="false" customHeight="false" outlineLevel="0" collapsed="false">
      <c r="A80" s="22"/>
      <c r="B80" s="45"/>
      <c r="C80" s="72"/>
      <c r="D80" s="45"/>
      <c r="E80" s="46"/>
      <c r="F80" s="46"/>
      <c r="G80" s="46"/>
    </row>
    <row r="81" customFormat="false" ht="14.9" hidden="false" customHeight="true" outlineLevel="0" collapsed="false">
      <c r="A81" s="59" t="s">
        <v>123</v>
      </c>
      <c r="B81" s="59"/>
      <c r="C81" s="59"/>
      <c r="D81" s="59"/>
      <c r="E81" s="59"/>
      <c r="F81" s="66"/>
      <c r="G81" s="66"/>
    </row>
    <row r="82" customFormat="false" ht="13.8" hidden="false" customHeight="false" outlineLevel="0" collapsed="false">
      <c r="A82" s="66"/>
      <c r="B82" s="45"/>
      <c r="C82" s="72"/>
      <c r="D82" s="73"/>
      <c r="E82" s="46"/>
      <c r="F82" s="46"/>
      <c r="G82" s="73"/>
    </row>
    <row r="83" customFormat="false" ht="28.35" hidden="false" customHeight="true" outlineLevel="0" collapsed="false">
      <c r="A83" s="60" t="s">
        <v>124</v>
      </c>
      <c r="B83" s="60"/>
      <c r="C83" s="60"/>
      <c r="D83" s="60"/>
      <c r="E83" s="53" t="s">
        <v>72</v>
      </c>
      <c r="F83" s="53" t="s">
        <v>73</v>
      </c>
      <c r="G83" s="53" t="s">
        <v>74</v>
      </c>
    </row>
    <row r="84" customFormat="false" ht="14.9" hidden="false" customHeight="true" outlineLevel="0" collapsed="false">
      <c r="A84" s="53" t="n">
        <v>3</v>
      </c>
      <c r="B84" s="53" t="s">
        <v>76</v>
      </c>
      <c r="C84" s="53"/>
      <c r="D84" s="53" t="s">
        <v>125</v>
      </c>
      <c r="E84" s="61" t="s">
        <v>77</v>
      </c>
      <c r="F84" s="61" t="s">
        <v>77</v>
      </c>
      <c r="G84" s="61" t="s">
        <v>77</v>
      </c>
    </row>
    <row r="85" customFormat="false" ht="14.9" hidden="false" customHeight="true" outlineLevel="0" collapsed="false">
      <c r="A85" s="48" t="s">
        <v>48</v>
      </c>
      <c r="B85" s="50" t="s">
        <v>126</v>
      </c>
      <c r="C85" s="50"/>
      <c r="D85" s="67" t="n">
        <f aca="false">0.42%/5</f>
        <v>0.00084</v>
      </c>
      <c r="E85" s="57" t="n">
        <f aca="false">$D$85*(E38)</f>
        <v>0</v>
      </c>
      <c r="F85" s="57" t="n">
        <f aca="false">$D$85*(F38)</f>
        <v>0</v>
      </c>
      <c r="G85" s="57" t="n">
        <f aca="false">$D$85*(G38)</f>
        <v>0</v>
      </c>
    </row>
    <row r="86" customFormat="false" ht="14.9" hidden="false" customHeight="true" outlineLevel="0" collapsed="false">
      <c r="A86" s="48" t="s">
        <v>50</v>
      </c>
      <c r="B86" s="50" t="s">
        <v>127</v>
      </c>
      <c r="C86" s="50"/>
      <c r="D86" s="67" t="n">
        <f aca="false">D85*0.08</f>
        <v>6.72E-005</v>
      </c>
      <c r="E86" s="57" t="n">
        <f aca="false">$D$86*(E38)</f>
        <v>0</v>
      </c>
      <c r="F86" s="57" t="n">
        <f aca="false">$D$86*(F38)</f>
        <v>0</v>
      </c>
      <c r="G86" s="57" t="n">
        <f aca="false">$D$86*(G38)</f>
        <v>0</v>
      </c>
    </row>
    <row r="87" customFormat="false" ht="28.35" hidden="false" customHeight="true" outlineLevel="0" collapsed="false">
      <c r="A87" s="48" t="s">
        <v>52</v>
      </c>
      <c r="B87" s="50" t="s">
        <v>128</v>
      </c>
      <c r="C87" s="50"/>
      <c r="D87" s="67" t="n">
        <f aca="false">((1+1/12+1/12+1/12/3)*0.08*0.4*0.9)</f>
        <v>0.0344</v>
      </c>
      <c r="E87" s="57" t="n">
        <f aca="false">$D$87*(E38)</f>
        <v>0</v>
      </c>
      <c r="F87" s="57" t="n">
        <f aca="false">$D$87*(F38)</f>
        <v>0</v>
      </c>
      <c r="G87" s="57" t="n">
        <f aca="false">$D$87*(G38)</f>
        <v>0</v>
      </c>
    </row>
    <row r="88" customFormat="false" ht="14.9" hidden="false" customHeight="true" outlineLevel="0" collapsed="false">
      <c r="A88" s="48" t="s">
        <v>54</v>
      </c>
      <c r="B88" s="50" t="s">
        <v>129</v>
      </c>
      <c r="C88" s="50"/>
      <c r="D88" s="67" t="n">
        <f aca="false">7/30/12/5</f>
        <v>0.003888888889</v>
      </c>
      <c r="E88" s="57" t="n">
        <f aca="false">$D$88*(E38)</f>
        <v>0</v>
      </c>
      <c r="F88" s="57" t="n">
        <f aca="false">$D$88*(F38)</f>
        <v>0</v>
      </c>
      <c r="G88" s="57" t="n">
        <f aca="false">$D$88*(G38)</f>
        <v>0</v>
      </c>
    </row>
    <row r="89" customFormat="false" ht="28.35" hidden="false" customHeight="true" outlineLevel="0" collapsed="false">
      <c r="A89" s="48" t="s">
        <v>82</v>
      </c>
      <c r="B89" s="50" t="s">
        <v>130</v>
      </c>
      <c r="C89" s="50"/>
      <c r="D89" s="67" t="n">
        <f aca="false">D88*D60</f>
        <v>0.001431111111</v>
      </c>
      <c r="E89" s="57" t="n">
        <f aca="false">$D$89*(E38)</f>
        <v>0</v>
      </c>
      <c r="F89" s="57" t="n">
        <f aca="false">$D$89*(F38)</f>
        <v>0</v>
      </c>
      <c r="G89" s="57" t="n">
        <f aca="false">$D$89*(G38)</f>
        <v>0</v>
      </c>
    </row>
    <row r="90" customFormat="false" ht="14.9" hidden="false" customHeight="true" outlineLevel="0" collapsed="false">
      <c r="A90" s="48" t="s">
        <v>84</v>
      </c>
      <c r="B90" s="50" t="s">
        <v>131</v>
      </c>
      <c r="C90" s="50"/>
      <c r="D90" s="74" t="n">
        <f aca="false">0.062%/5</f>
        <v>0.000124</v>
      </c>
      <c r="E90" s="57" t="n">
        <f aca="false">$D$90*E38</f>
        <v>0</v>
      </c>
      <c r="F90" s="57" t="n">
        <f aca="false">$D$90*F38</f>
        <v>0</v>
      </c>
      <c r="G90" s="57" t="n">
        <f aca="false">$D$90*G38</f>
        <v>0</v>
      </c>
    </row>
    <row r="91" customFormat="false" ht="14.9" hidden="false" customHeight="true" outlineLevel="0" collapsed="false">
      <c r="A91" s="63" t="s">
        <v>132</v>
      </c>
      <c r="B91" s="63"/>
      <c r="C91" s="63"/>
      <c r="D91" s="63"/>
      <c r="E91" s="64" t="n">
        <f aca="false">SUM(E85:E90)</f>
        <v>0</v>
      </c>
      <c r="F91" s="64" t="n">
        <f aca="false">SUM(F85:F90)</f>
        <v>0</v>
      </c>
      <c r="G91" s="64" t="n">
        <f aca="false">SUM(G85:G90)</f>
        <v>0</v>
      </c>
    </row>
    <row r="92" customFormat="false" ht="14.9" hidden="false" customHeight="true" outlineLevel="0" collapsed="false">
      <c r="A92" s="65" t="s">
        <v>133</v>
      </c>
      <c r="B92" s="65"/>
      <c r="C92" s="65"/>
      <c r="D92" s="65"/>
      <c r="E92" s="65"/>
      <c r="F92" s="65"/>
      <c r="G92" s="65"/>
    </row>
    <row r="93" customFormat="false" ht="13.8" hidden="false" customHeight="false" outlineLevel="0" collapsed="false">
      <c r="A93" s="75"/>
      <c r="B93" s="45"/>
      <c r="C93" s="72"/>
      <c r="D93" s="45"/>
      <c r="E93" s="46"/>
      <c r="F93" s="46"/>
      <c r="G93" s="46"/>
    </row>
    <row r="94" customFormat="false" ht="14.9" hidden="false" customHeight="true" outlineLevel="0" collapsed="false">
      <c r="A94" s="59" t="s">
        <v>134</v>
      </c>
      <c r="B94" s="59"/>
      <c r="C94" s="59"/>
      <c r="D94" s="59"/>
      <c r="E94" s="59"/>
      <c r="F94" s="66"/>
      <c r="G94" s="66"/>
    </row>
    <row r="95" customFormat="false" ht="13.8" hidden="false" customHeight="false" outlineLevel="0" collapsed="false">
      <c r="A95" s="13"/>
      <c r="B95" s="45"/>
      <c r="C95" s="72"/>
      <c r="D95" s="45"/>
      <c r="E95" s="46"/>
      <c r="F95" s="46"/>
      <c r="G95" s="46"/>
    </row>
    <row r="96" customFormat="false" ht="28.35" hidden="false" customHeight="true" outlineLevel="0" collapsed="false">
      <c r="A96" s="60" t="s">
        <v>135</v>
      </c>
      <c r="B96" s="60"/>
      <c r="C96" s="60"/>
      <c r="D96" s="60"/>
      <c r="E96" s="53" t="s">
        <v>72</v>
      </c>
      <c r="F96" s="53" t="s">
        <v>73</v>
      </c>
      <c r="G96" s="53" t="s">
        <v>74</v>
      </c>
    </row>
    <row r="97" customFormat="false" ht="41.75" hidden="false" customHeight="true" outlineLevel="0" collapsed="false">
      <c r="A97" s="53" t="s">
        <v>136</v>
      </c>
      <c r="B97" s="76" t="s">
        <v>76</v>
      </c>
      <c r="C97" s="76"/>
      <c r="D97" s="53" t="s">
        <v>125</v>
      </c>
      <c r="E97" s="61" t="s">
        <v>137</v>
      </c>
      <c r="F97" s="61" t="s">
        <v>137</v>
      </c>
      <c r="G97" s="61" t="s">
        <v>77</v>
      </c>
    </row>
    <row r="98" customFormat="false" ht="28.35" hidden="false" customHeight="true" outlineLevel="0" collapsed="false">
      <c r="A98" s="48" t="s">
        <v>48</v>
      </c>
      <c r="B98" s="50" t="s">
        <v>138</v>
      </c>
      <c r="C98" s="50"/>
      <c r="D98" s="77" t="n">
        <v>0.008109589041</v>
      </c>
      <c r="E98" s="57" t="n">
        <f aca="false">D98*$E$38</f>
        <v>0</v>
      </c>
      <c r="F98" s="57" t="n">
        <f aca="false">D98*$F$38</f>
        <v>0</v>
      </c>
      <c r="G98" s="57" t="n">
        <f aca="false">D98*$G$38</f>
        <v>0</v>
      </c>
    </row>
    <row r="99" customFormat="false" ht="28.35" hidden="false" customHeight="true" outlineLevel="0" collapsed="false">
      <c r="A99" s="48" t="s">
        <v>50</v>
      </c>
      <c r="B99" s="50" t="s">
        <v>139</v>
      </c>
      <c r="C99" s="50"/>
      <c r="D99" s="77" t="n">
        <v>0.0006164383562</v>
      </c>
      <c r="E99" s="57" t="n">
        <f aca="false">D99*$E$38</f>
        <v>0</v>
      </c>
      <c r="F99" s="57" t="n">
        <f aca="false">D99*$F$38</f>
        <v>0</v>
      </c>
      <c r="G99" s="57" t="n">
        <f aca="false">D99*$G$38</f>
        <v>0</v>
      </c>
    </row>
    <row r="100" customFormat="false" ht="28.35" hidden="false" customHeight="true" outlineLevel="0" collapsed="false">
      <c r="A100" s="48" t="s">
        <v>52</v>
      </c>
      <c r="B100" s="50" t="s">
        <v>140</v>
      </c>
      <c r="C100" s="50"/>
      <c r="D100" s="77" t="n">
        <v>0.0003205479452</v>
      </c>
      <c r="E100" s="57" t="n">
        <f aca="false">D100*$E$38</f>
        <v>0</v>
      </c>
      <c r="F100" s="57" t="n">
        <f aca="false">D100*$F$38</f>
        <v>0</v>
      </c>
      <c r="G100" s="57" t="n">
        <f aca="false">D100*$G$38</f>
        <v>0</v>
      </c>
    </row>
    <row r="101" customFormat="false" ht="14.9" hidden="false" customHeight="true" outlineLevel="0" collapsed="false">
      <c r="A101" s="48" t="s">
        <v>54</v>
      </c>
      <c r="B101" s="78" t="s">
        <v>141</v>
      </c>
      <c r="C101" s="78"/>
      <c r="D101" s="77" t="n">
        <v>0.0009715068493</v>
      </c>
      <c r="E101" s="57" t="n">
        <f aca="false">D101*$E$38</f>
        <v>0</v>
      </c>
      <c r="F101" s="57" t="n">
        <f aca="false">D101*$F$38</f>
        <v>0</v>
      </c>
      <c r="G101" s="57" t="n">
        <f aca="false">D101*$G$38</f>
        <v>0</v>
      </c>
    </row>
    <row r="102" customFormat="false" ht="14.9" hidden="false" customHeight="true" outlineLevel="0" collapsed="false">
      <c r="A102" s="48" t="s">
        <v>82</v>
      </c>
      <c r="B102" s="78" t="s">
        <v>142</v>
      </c>
      <c r="C102" s="78"/>
      <c r="D102" s="77" t="n">
        <v>0.01632876712</v>
      </c>
      <c r="E102" s="57" t="n">
        <f aca="false">D102*$E$38</f>
        <v>0</v>
      </c>
      <c r="F102" s="57" t="n">
        <f aca="false">D102*$F$38</f>
        <v>0</v>
      </c>
      <c r="G102" s="57" t="n">
        <f aca="false">D102*$G$38</f>
        <v>0</v>
      </c>
    </row>
    <row r="103" customFormat="false" ht="14.9" hidden="false" customHeight="true" outlineLevel="0" collapsed="false">
      <c r="A103" s="63" t="s">
        <v>143</v>
      </c>
      <c r="B103" s="63"/>
      <c r="C103" s="63"/>
      <c r="D103" s="63"/>
      <c r="E103" s="64" t="n">
        <f aca="false">SUM(E98:E102)</f>
        <v>0</v>
      </c>
      <c r="F103" s="64" t="n">
        <f aca="false">SUM(F98:F102)</f>
        <v>0</v>
      </c>
      <c r="G103" s="64" t="n">
        <f aca="false">SUM(G98:G102)</f>
        <v>0</v>
      </c>
    </row>
    <row r="104" customFormat="false" ht="13.8" hidden="false" customHeight="false" outlineLevel="0" collapsed="false">
      <c r="A104" s="13"/>
      <c r="B104" s="45"/>
      <c r="C104" s="72"/>
      <c r="D104" s="45"/>
      <c r="E104" s="46"/>
      <c r="F104" s="46"/>
      <c r="G104" s="46"/>
    </row>
    <row r="105" customFormat="false" ht="28.35" hidden="false" customHeight="true" outlineLevel="0" collapsed="false">
      <c r="A105" s="60" t="s">
        <v>144</v>
      </c>
      <c r="B105" s="60"/>
      <c r="C105" s="60"/>
      <c r="D105" s="60"/>
      <c r="E105" s="53" t="s">
        <v>72</v>
      </c>
      <c r="F105" s="53" t="s">
        <v>73</v>
      </c>
      <c r="G105" s="53" t="s">
        <v>74</v>
      </c>
    </row>
    <row r="106" customFormat="false" ht="41.75" hidden="false" customHeight="true" outlineLevel="0" collapsed="false">
      <c r="A106" s="79" t="n">
        <v>44231</v>
      </c>
      <c r="B106" s="76" t="s">
        <v>76</v>
      </c>
      <c r="C106" s="76"/>
      <c r="D106" s="76"/>
      <c r="E106" s="61" t="s">
        <v>137</v>
      </c>
      <c r="F106" s="61" t="s">
        <v>137</v>
      </c>
      <c r="G106" s="61" t="s">
        <v>77</v>
      </c>
    </row>
    <row r="107" customFormat="false" ht="14.9" hidden="false" customHeight="true" outlineLevel="0" collapsed="false">
      <c r="A107" s="48" t="s">
        <v>48</v>
      </c>
      <c r="B107" s="50" t="s">
        <v>145</v>
      </c>
      <c r="C107" s="50"/>
      <c r="D107" s="50"/>
      <c r="E107" s="57"/>
      <c r="F107" s="57" t="n">
        <f aca="false">ROUND((((F31/210)*1.5*15.22)*0.5),2)</f>
        <v>0</v>
      </c>
      <c r="G107" s="57" t="n">
        <f aca="false">ROUND((((G31/210)*1.5*15.22)*0.5),2)</f>
        <v>0</v>
      </c>
    </row>
    <row r="108" customFormat="false" ht="14.9" hidden="false" customHeight="true" outlineLevel="0" collapsed="false">
      <c r="A108" s="63" t="s">
        <v>143</v>
      </c>
      <c r="B108" s="63"/>
      <c r="C108" s="63"/>
      <c r="D108" s="63"/>
      <c r="E108" s="64" t="n">
        <f aca="false">E107</f>
        <v>0</v>
      </c>
      <c r="F108" s="64" t="n">
        <f aca="false">F107</f>
        <v>0</v>
      </c>
      <c r="G108" s="64" t="n">
        <f aca="false">G107</f>
        <v>0</v>
      </c>
    </row>
    <row r="109" customFormat="false" ht="13.8" hidden="false" customHeight="false" outlineLevel="0" collapsed="false">
      <c r="A109" s="66"/>
      <c r="B109" s="66"/>
      <c r="C109" s="66"/>
      <c r="D109" s="66"/>
      <c r="E109" s="66"/>
      <c r="F109" s="66"/>
      <c r="G109" s="66"/>
    </row>
    <row r="110" customFormat="false" ht="14.9" hidden="false" customHeight="true" outlineLevel="0" collapsed="false">
      <c r="A110" s="59" t="s">
        <v>146</v>
      </c>
      <c r="B110" s="59"/>
      <c r="C110" s="59"/>
      <c r="D110" s="59"/>
      <c r="E110" s="59"/>
      <c r="F110" s="66"/>
      <c r="G110" s="66"/>
    </row>
    <row r="111" customFormat="false" ht="28.35" hidden="false" customHeight="false" outlineLevel="0" collapsed="false">
      <c r="A111" s="75"/>
      <c r="B111" s="75"/>
      <c r="C111" s="75"/>
      <c r="D111" s="75"/>
      <c r="E111" s="53" t="s">
        <v>72</v>
      </c>
      <c r="F111" s="53" t="s">
        <v>73</v>
      </c>
      <c r="G111" s="53" t="s">
        <v>74</v>
      </c>
    </row>
    <row r="112" customFormat="false" ht="14.9" hidden="false" customHeight="true" outlineLevel="0" collapsed="false">
      <c r="A112" s="53" t="s">
        <v>147</v>
      </c>
      <c r="B112" s="76" t="s">
        <v>76</v>
      </c>
      <c r="C112" s="76"/>
      <c r="D112" s="76"/>
      <c r="E112" s="61" t="s">
        <v>77</v>
      </c>
      <c r="F112" s="61" t="s">
        <v>77</v>
      </c>
      <c r="G112" s="61" t="s">
        <v>77</v>
      </c>
    </row>
    <row r="113" customFormat="false" ht="14.9" hidden="false" customHeight="true" outlineLevel="0" collapsed="false">
      <c r="A113" s="48" t="s">
        <v>48</v>
      </c>
      <c r="B113" s="50" t="s">
        <v>148</v>
      </c>
      <c r="C113" s="50"/>
      <c r="D113" s="50"/>
      <c r="E113" s="57"/>
      <c r="F113" s="57"/>
      <c r="G113" s="57"/>
    </row>
    <row r="114" customFormat="false" ht="14.9" hidden="false" customHeight="true" outlineLevel="0" collapsed="false">
      <c r="A114" s="48" t="s">
        <v>50</v>
      </c>
      <c r="B114" s="50" t="s">
        <v>149</v>
      </c>
      <c r="C114" s="50"/>
      <c r="D114" s="50"/>
      <c r="E114" s="57"/>
      <c r="F114" s="57"/>
      <c r="G114" s="57"/>
    </row>
    <row r="115" customFormat="false" ht="14.9" hidden="false" customHeight="true" outlineLevel="0" collapsed="false">
      <c r="A115" s="48" t="s">
        <v>52</v>
      </c>
      <c r="B115" s="50" t="s">
        <v>150</v>
      </c>
      <c r="C115" s="50"/>
      <c r="D115" s="50"/>
      <c r="E115" s="57"/>
      <c r="F115" s="57"/>
      <c r="G115" s="57"/>
    </row>
    <row r="116" customFormat="false" ht="14.9" hidden="false" customHeight="true" outlineLevel="0" collapsed="false">
      <c r="A116" s="48" t="s">
        <v>54</v>
      </c>
      <c r="B116" s="50" t="s">
        <v>151</v>
      </c>
      <c r="C116" s="50"/>
      <c r="D116" s="50"/>
      <c r="E116" s="57"/>
      <c r="F116" s="57"/>
      <c r="G116" s="57" t="n">
        <f aca="false">'Muriaé Equipamentos - Vigia'!C7/4</f>
        <v>0</v>
      </c>
    </row>
    <row r="117" customFormat="false" ht="14.9" hidden="false" customHeight="true" outlineLevel="0" collapsed="false">
      <c r="A117" s="48" t="s">
        <v>82</v>
      </c>
      <c r="B117" s="50" t="s">
        <v>87</v>
      </c>
      <c r="C117" s="50"/>
      <c r="D117" s="50"/>
      <c r="E117" s="57"/>
      <c r="F117" s="57"/>
      <c r="G117" s="57"/>
    </row>
    <row r="118" customFormat="false" ht="14.9" hidden="false" customHeight="true" outlineLevel="0" collapsed="false">
      <c r="A118" s="68" t="s">
        <v>152</v>
      </c>
      <c r="B118" s="68"/>
      <c r="C118" s="68"/>
      <c r="D118" s="68"/>
      <c r="E118" s="64" t="n">
        <f aca="false">SUM(E113:E117)</f>
        <v>0</v>
      </c>
      <c r="F118" s="64" t="n">
        <f aca="false">SUM(F113:F117)</f>
        <v>0</v>
      </c>
      <c r="G118" s="64" t="n">
        <f aca="false">SUM(G113:G117)</f>
        <v>0</v>
      </c>
    </row>
    <row r="119" customFormat="false" ht="13.8" hidden="false" customHeight="false" outlineLevel="0" collapsed="false">
      <c r="A119" s="80"/>
      <c r="B119" s="80"/>
      <c r="C119" s="80"/>
      <c r="D119" s="80"/>
      <c r="E119" s="80"/>
      <c r="F119" s="81"/>
      <c r="G119" s="81"/>
    </row>
    <row r="120" customFormat="false" ht="13.8" hidden="false" customHeight="false" outlineLevel="0" collapsed="false">
      <c r="A120" s="22"/>
      <c r="B120" s="22"/>
      <c r="C120" s="45"/>
      <c r="D120" s="45"/>
      <c r="E120" s="46"/>
      <c r="F120" s="46"/>
      <c r="G120" s="46"/>
    </row>
    <row r="121" customFormat="false" ht="13.8" hidden="false" customHeight="false" outlineLevel="0" collapsed="false">
      <c r="A121" s="8" t="s">
        <v>153</v>
      </c>
      <c r="B121" s="8"/>
      <c r="C121" s="8"/>
      <c r="D121" s="8"/>
      <c r="E121" s="8"/>
      <c r="F121" s="7"/>
      <c r="G121" s="7"/>
    </row>
    <row r="122" customFormat="false" ht="28.35" hidden="false" customHeight="false" outlineLevel="0" collapsed="false">
      <c r="A122" s="22"/>
      <c r="B122" s="22"/>
      <c r="C122" s="45"/>
      <c r="D122" s="45"/>
      <c r="E122" s="53" t="s">
        <v>72</v>
      </c>
      <c r="F122" s="53" t="s">
        <v>73</v>
      </c>
      <c r="G122" s="53" t="s">
        <v>74</v>
      </c>
    </row>
    <row r="123" customFormat="false" ht="14.9" hidden="false" customHeight="true" outlineLevel="0" collapsed="false">
      <c r="A123" s="53" t="n">
        <v>5</v>
      </c>
      <c r="B123" s="53" t="s">
        <v>154</v>
      </c>
      <c r="C123" s="53"/>
      <c r="D123" s="53"/>
      <c r="E123" s="61" t="s">
        <v>77</v>
      </c>
      <c r="F123" s="61" t="s">
        <v>77</v>
      </c>
      <c r="G123" s="61" t="s">
        <v>77</v>
      </c>
    </row>
    <row r="124" customFormat="false" ht="14.9" hidden="false" customHeight="true" outlineLevel="0" collapsed="false">
      <c r="A124" s="48" t="s">
        <v>48</v>
      </c>
      <c r="B124" s="50" t="s">
        <v>155</v>
      </c>
      <c r="C124" s="50"/>
      <c r="D124" s="50"/>
      <c r="E124" s="57" t="n">
        <f aca="false">E38</f>
        <v>0</v>
      </c>
      <c r="F124" s="57" t="n">
        <f aca="false">F38</f>
        <v>0</v>
      </c>
      <c r="G124" s="57" t="n">
        <f aca="false">G38</f>
        <v>0</v>
      </c>
    </row>
    <row r="125" customFormat="false" ht="14.9" hidden="false" customHeight="true" outlineLevel="0" collapsed="false">
      <c r="A125" s="48" t="s">
        <v>50</v>
      </c>
      <c r="B125" s="50" t="s">
        <v>156</v>
      </c>
      <c r="C125" s="50"/>
      <c r="D125" s="50"/>
      <c r="E125" s="57" t="n">
        <f aca="false">E79</f>
        <v>0</v>
      </c>
      <c r="F125" s="57" t="n">
        <f aca="false">F79</f>
        <v>0</v>
      </c>
      <c r="G125" s="57" t="n">
        <f aca="false">G79</f>
        <v>0</v>
      </c>
    </row>
    <row r="126" customFormat="false" ht="14.9" hidden="false" customHeight="true" outlineLevel="0" collapsed="false">
      <c r="A126" s="48" t="s">
        <v>52</v>
      </c>
      <c r="B126" s="50" t="s">
        <v>157</v>
      </c>
      <c r="C126" s="50"/>
      <c r="D126" s="50"/>
      <c r="E126" s="57" t="n">
        <f aca="false">E91</f>
        <v>0</v>
      </c>
      <c r="F126" s="57" t="n">
        <f aca="false">F91</f>
        <v>0</v>
      </c>
      <c r="G126" s="57" t="n">
        <f aca="false">G91</f>
        <v>0</v>
      </c>
    </row>
    <row r="127" customFormat="false" ht="14.9" hidden="false" customHeight="true" outlineLevel="0" collapsed="false">
      <c r="A127" s="48" t="s">
        <v>54</v>
      </c>
      <c r="B127" s="50" t="s">
        <v>158</v>
      </c>
      <c r="C127" s="50"/>
      <c r="D127" s="50"/>
      <c r="E127" s="57" t="n">
        <f aca="false">E103+E108</f>
        <v>0</v>
      </c>
      <c r="F127" s="57" t="n">
        <f aca="false">F103+F108</f>
        <v>0</v>
      </c>
      <c r="G127" s="57" t="n">
        <f aca="false">G103+G108</f>
        <v>0</v>
      </c>
    </row>
    <row r="128" customFormat="false" ht="14.9" hidden="false" customHeight="true" outlineLevel="0" collapsed="false">
      <c r="A128" s="48" t="s">
        <v>82</v>
      </c>
      <c r="B128" s="50" t="s">
        <v>159</v>
      </c>
      <c r="C128" s="50"/>
      <c r="D128" s="50"/>
      <c r="E128" s="57" t="n">
        <f aca="false">E118</f>
        <v>0</v>
      </c>
      <c r="F128" s="57" t="n">
        <f aca="false">F118</f>
        <v>0</v>
      </c>
      <c r="G128" s="57" t="n">
        <f aca="false">G118</f>
        <v>0</v>
      </c>
    </row>
    <row r="129" customFormat="false" ht="14.9" hidden="false" customHeight="true" outlineLevel="0" collapsed="false">
      <c r="A129" s="63" t="s">
        <v>154</v>
      </c>
      <c r="B129" s="63"/>
      <c r="C129" s="63"/>
      <c r="D129" s="63"/>
      <c r="E129" s="64" t="n">
        <f aca="false">SUM(E124:E128)</f>
        <v>0</v>
      </c>
      <c r="F129" s="64" t="n">
        <f aca="false">SUM(F124:F128)</f>
        <v>0</v>
      </c>
      <c r="G129" s="64" t="n">
        <f aca="false">SUM(G124:G128)</f>
        <v>0</v>
      </c>
    </row>
    <row r="130" customFormat="false" ht="13.8" hidden="false" customHeight="false" outlineLevel="0" collapsed="false">
      <c r="A130" s="22"/>
      <c r="B130" s="22"/>
      <c r="C130" s="45"/>
      <c r="D130" s="45"/>
      <c r="E130" s="46"/>
      <c r="F130" s="46"/>
      <c r="G130" s="46"/>
    </row>
    <row r="131" customFormat="false" ht="14.9" hidden="false" customHeight="true" outlineLevel="0" collapsed="false">
      <c r="A131" s="59" t="s">
        <v>160</v>
      </c>
      <c r="B131" s="59"/>
      <c r="C131" s="59"/>
      <c r="D131" s="59"/>
      <c r="E131" s="59"/>
      <c r="F131" s="66"/>
      <c r="G131" s="66"/>
    </row>
    <row r="132" customFormat="false" ht="28.35" hidden="false" customHeight="false" outlineLevel="0" collapsed="false">
      <c r="A132" s="22"/>
      <c r="B132" s="22"/>
      <c r="C132" s="45"/>
      <c r="D132" s="45"/>
      <c r="E132" s="53" t="s">
        <v>72</v>
      </c>
      <c r="F132" s="53" t="s">
        <v>73</v>
      </c>
      <c r="G132" s="53" t="s">
        <v>74</v>
      </c>
    </row>
    <row r="133" customFormat="false" ht="14.9" hidden="false" customHeight="true" outlineLevel="0" collapsed="false">
      <c r="A133" s="60" t="s">
        <v>161</v>
      </c>
      <c r="B133" s="60"/>
      <c r="C133" s="60"/>
      <c r="D133" s="60"/>
      <c r="E133" s="61" t="s">
        <v>77</v>
      </c>
      <c r="F133" s="61" t="s">
        <v>77</v>
      </c>
      <c r="G133" s="61" t="s">
        <v>77</v>
      </c>
    </row>
    <row r="134" customFormat="false" ht="14.9" hidden="false" customHeight="true" outlineLevel="0" collapsed="false">
      <c r="A134" s="48" t="s">
        <v>48</v>
      </c>
      <c r="B134" s="50" t="s">
        <v>162</v>
      </c>
      <c r="C134" s="50"/>
      <c r="D134" s="70"/>
      <c r="E134" s="57" t="n">
        <f aca="false">E129*$D$134</f>
        <v>0</v>
      </c>
      <c r="F134" s="57" t="n">
        <f aca="false">F129*$D$134</f>
        <v>0</v>
      </c>
      <c r="G134" s="57" t="n">
        <f aca="false">G129*$D$134</f>
        <v>0</v>
      </c>
    </row>
    <row r="135" customFormat="false" ht="14.9" hidden="false" customHeight="true" outlineLevel="0" collapsed="false">
      <c r="A135" s="48" t="s">
        <v>50</v>
      </c>
      <c r="B135" s="50" t="s">
        <v>163</v>
      </c>
      <c r="C135" s="50"/>
      <c r="D135" s="70"/>
      <c r="E135" s="57" t="n">
        <f aca="false">(E129+E134)*$D$135</f>
        <v>0</v>
      </c>
      <c r="F135" s="57" t="n">
        <f aca="false">(F129+F134)*$D$135</f>
        <v>0</v>
      </c>
      <c r="G135" s="57" t="n">
        <f aca="false">(G129+G134)*$D$135</f>
        <v>0</v>
      </c>
    </row>
    <row r="136" customFormat="false" ht="14.9" hidden="false" customHeight="false" outlineLevel="0" collapsed="false">
      <c r="A136" s="82" t="s">
        <v>52</v>
      </c>
      <c r="B136" s="83" t="s">
        <v>164</v>
      </c>
      <c r="C136" s="83"/>
      <c r="D136" s="84" t="n">
        <f aca="false">SUM(D138:D140)</f>
        <v>0.0925</v>
      </c>
      <c r="E136" s="57" t="n">
        <f aca="false">E138+E139+E140</f>
        <v>0</v>
      </c>
      <c r="F136" s="57" t="n">
        <f aca="false">F138+F139+F140</f>
        <v>0</v>
      </c>
      <c r="G136" s="57" t="n">
        <f aca="false">G138+G139+G140</f>
        <v>0</v>
      </c>
    </row>
    <row r="137" customFormat="false" ht="14.9" hidden="false" customHeight="false" outlineLevel="0" collapsed="false">
      <c r="A137" s="82" t="s">
        <v>165</v>
      </c>
      <c r="B137" s="85" t="s">
        <v>166</v>
      </c>
      <c r="C137" s="86"/>
      <c r="D137" s="87" t="n">
        <f aca="false">1-D136</f>
        <v>0.9075</v>
      </c>
      <c r="E137" s="88" t="n">
        <f aca="false">(E129+E134+E135)/$D$137</f>
        <v>0</v>
      </c>
      <c r="F137" s="88" t="n">
        <f aca="false">(F129+F134+F135)/$D$137</f>
        <v>0</v>
      </c>
      <c r="G137" s="88" t="n">
        <f aca="false">(G129+G134+G135)/$D$137</f>
        <v>0</v>
      </c>
    </row>
    <row r="138" customFormat="false" ht="14.9" hidden="false" customHeight="false" outlineLevel="0" collapsed="false">
      <c r="A138" s="89" t="s">
        <v>167</v>
      </c>
      <c r="B138" s="83" t="s">
        <v>21</v>
      </c>
      <c r="C138" s="83"/>
      <c r="D138" s="67" t="n">
        <f aca="false">PROPOSTA!E11</f>
        <v>0.0165</v>
      </c>
      <c r="E138" s="88" t="n">
        <f aca="false">D138*$E$137</f>
        <v>0</v>
      </c>
      <c r="F138" s="88" t="n">
        <f aca="false">D138*$F$137</f>
        <v>0</v>
      </c>
      <c r="G138" s="88" t="n">
        <f aca="false">D138*$G$137</f>
        <v>0</v>
      </c>
    </row>
    <row r="139" customFormat="false" ht="14.9" hidden="false" customHeight="false" outlineLevel="0" collapsed="false">
      <c r="A139" s="89" t="s">
        <v>168</v>
      </c>
      <c r="B139" s="83" t="s">
        <v>22</v>
      </c>
      <c r="C139" s="83"/>
      <c r="D139" s="67" t="n">
        <f aca="false">PROPOSTA!G11</f>
        <v>0.076</v>
      </c>
      <c r="E139" s="88" t="n">
        <f aca="false">D139*$E$137</f>
        <v>0</v>
      </c>
      <c r="F139" s="88" t="n">
        <f aca="false">D139*$F$137</f>
        <v>0</v>
      </c>
      <c r="G139" s="88" t="n">
        <f aca="false">D139*$G$137</f>
        <v>0</v>
      </c>
    </row>
    <row r="140" customFormat="false" ht="14.9" hidden="false" customHeight="false" outlineLevel="0" collapsed="false">
      <c r="A140" s="82" t="s">
        <v>169</v>
      </c>
      <c r="B140" s="83" t="s">
        <v>170</v>
      </c>
      <c r="C140" s="83"/>
      <c r="D140" s="70"/>
      <c r="E140" s="88" t="n">
        <f aca="false">D140*$E$137</f>
        <v>0</v>
      </c>
      <c r="F140" s="88" t="n">
        <f aca="false">D140*$F$137</f>
        <v>0</v>
      </c>
      <c r="G140" s="88" t="n">
        <f aca="false">D140*$G$137</f>
        <v>0</v>
      </c>
    </row>
    <row r="141" customFormat="false" ht="14.9" hidden="false" customHeight="true" outlineLevel="0" collapsed="false">
      <c r="A141" s="68" t="s">
        <v>171</v>
      </c>
      <c r="B141" s="68"/>
      <c r="C141" s="68"/>
      <c r="D141" s="68"/>
      <c r="E141" s="64" t="n">
        <f aca="false">SUM(E134:E136)</f>
        <v>0</v>
      </c>
      <c r="F141" s="64" t="n">
        <f aca="false">SUM(F134:F136)</f>
        <v>0</v>
      </c>
      <c r="G141" s="64" t="n">
        <f aca="false">SUM(G134:G136)</f>
        <v>0</v>
      </c>
    </row>
    <row r="142" customFormat="false" ht="13.8" hidden="false" customHeight="false" outlineLevel="0" collapsed="false">
      <c r="A142" s="22"/>
      <c r="B142" s="22"/>
      <c r="C142" s="45"/>
      <c r="D142" s="45"/>
      <c r="E142" s="46"/>
      <c r="F142" s="46"/>
      <c r="G142" s="46"/>
    </row>
    <row r="143" customFormat="false" ht="14.9" hidden="false" customHeight="true" outlineLevel="0" collapsed="false">
      <c r="A143" s="47" t="s">
        <v>172</v>
      </c>
      <c r="B143" s="47"/>
      <c r="C143" s="47"/>
      <c r="D143" s="47"/>
      <c r="E143" s="47"/>
      <c r="F143" s="90"/>
      <c r="G143" s="90"/>
    </row>
    <row r="144" customFormat="false" ht="13.8" hidden="false" customHeight="false" outlineLevel="0" collapsed="false">
      <c r="A144" s="22"/>
      <c r="B144" s="22"/>
      <c r="C144" s="45"/>
      <c r="D144" s="45"/>
      <c r="E144" s="46"/>
      <c r="F144" s="46"/>
      <c r="G144" s="46"/>
    </row>
    <row r="145" customFormat="false" ht="28.35" hidden="false" customHeight="true" outlineLevel="0" collapsed="false">
      <c r="A145" s="60" t="s">
        <v>173</v>
      </c>
      <c r="B145" s="60"/>
      <c r="C145" s="60"/>
      <c r="D145" s="60"/>
      <c r="E145" s="53" t="s">
        <v>72</v>
      </c>
      <c r="F145" s="53" t="s">
        <v>73</v>
      </c>
      <c r="G145" s="53" t="s">
        <v>74</v>
      </c>
    </row>
    <row r="146" customFormat="false" ht="14.9" hidden="false" customHeight="true" outlineLevel="0" collapsed="false">
      <c r="A146" s="91"/>
      <c r="B146" s="92" t="s">
        <v>174</v>
      </c>
      <c r="C146" s="92"/>
      <c r="D146" s="92"/>
      <c r="E146" s="61" t="s">
        <v>77</v>
      </c>
      <c r="F146" s="61" t="s">
        <v>77</v>
      </c>
      <c r="G146" s="61" t="s">
        <v>77</v>
      </c>
    </row>
    <row r="147" customFormat="false" ht="14.9" hidden="false" customHeight="true" outlineLevel="0" collapsed="false">
      <c r="A147" s="48" t="s">
        <v>175</v>
      </c>
      <c r="B147" s="50" t="s">
        <v>176</v>
      </c>
      <c r="C147" s="50"/>
      <c r="D147" s="50"/>
      <c r="E147" s="57" t="n">
        <f aca="false">E124</f>
        <v>0</v>
      </c>
      <c r="F147" s="57" t="n">
        <f aca="false">F124</f>
        <v>0</v>
      </c>
      <c r="G147" s="57" t="n">
        <f aca="false">G124</f>
        <v>0</v>
      </c>
    </row>
    <row r="148" customFormat="false" ht="14.9" hidden="false" customHeight="true" outlineLevel="0" collapsed="false">
      <c r="A148" s="48" t="s">
        <v>177</v>
      </c>
      <c r="B148" s="50" t="s">
        <v>178</v>
      </c>
      <c r="C148" s="50"/>
      <c r="D148" s="50"/>
      <c r="E148" s="57" t="n">
        <f aca="false">E125</f>
        <v>0</v>
      </c>
      <c r="F148" s="57" t="n">
        <f aca="false">F125</f>
        <v>0</v>
      </c>
      <c r="G148" s="57" t="n">
        <f aca="false">G125</f>
        <v>0</v>
      </c>
    </row>
    <row r="149" customFormat="false" ht="14.9" hidden="false" customHeight="true" outlineLevel="0" collapsed="false">
      <c r="A149" s="48" t="s">
        <v>179</v>
      </c>
      <c r="B149" s="50" t="s">
        <v>180</v>
      </c>
      <c r="C149" s="50"/>
      <c r="D149" s="50"/>
      <c r="E149" s="57" t="n">
        <f aca="false">E126</f>
        <v>0</v>
      </c>
      <c r="F149" s="57" t="n">
        <f aca="false">F126</f>
        <v>0</v>
      </c>
      <c r="G149" s="57" t="n">
        <f aca="false">G126</f>
        <v>0</v>
      </c>
    </row>
    <row r="150" customFormat="false" ht="14.9" hidden="false" customHeight="true" outlineLevel="0" collapsed="false">
      <c r="A150" s="48" t="s">
        <v>181</v>
      </c>
      <c r="B150" s="50" t="s">
        <v>182</v>
      </c>
      <c r="C150" s="50"/>
      <c r="D150" s="50"/>
      <c r="E150" s="57" t="n">
        <f aca="false">E127</f>
        <v>0</v>
      </c>
      <c r="F150" s="57" t="n">
        <f aca="false">F127</f>
        <v>0</v>
      </c>
      <c r="G150" s="57" t="n">
        <f aca="false">G127</f>
        <v>0</v>
      </c>
    </row>
    <row r="151" customFormat="false" ht="14.9" hidden="false" customHeight="true" outlineLevel="0" collapsed="false">
      <c r="A151" s="48" t="s">
        <v>183</v>
      </c>
      <c r="B151" s="50" t="s">
        <v>184</v>
      </c>
      <c r="C151" s="50"/>
      <c r="D151" s="50"/>
      <c r="E151" s="57" t="n">
        <f aca="false">E128</f>
        <v>0</v>
      </c>
      <c r="F151" s="57" t="n">
        <f aca="false">F128</f>
        <v>0</v>
      </c>
      <c r="G151" s="57" t="n">
        <f aca="false">G128</f>
        <v>0</v>
      </c>
    </row>
    <row r="152" customFormat="false" ht="14.9" hidden="false" customHeight="true" outlineLevel="0" collapsed="false">
      <c r="A152" s="48" t="s">
        <v>185</v>
      </c>
      <c r="B152" s="50" t="s">
        <v>186</v>
      </c>
      <c r="C152" s="50"/>
      <c r="D152" s="50"/>
      <c r="E152" s="57" t="n">
        <f aca="false">E141</f>
        <v>0</v>
      </c>
      <c r="F152" s="57" t="n">
        <f aca="false">F141</f>
        <v>0</v>
      </c>
      <c r="G152" s="57" t="n">
        <f aca="false">G141</f>
        <v>0</v>
      </c>
    </row>
    <row r="153" customFormat="false" ht="14.9" hidden="false" customHeight="true" outlineLevel="0" collapsed="false">
      <c r="A153" s="68" t="s">
        <v>187</v>
      </c>
      <c r="B153" s="68"/>
      <c r="C153" s="68"/>
      <c r="D153" s="68"/>
      <c r="E153" s="64" t="n">
        <f aca="false">ROUND(SUM(E147:E152),2)</f>
        <v>0</v>
      </c>
      <c r="F153" s="64" t="n">
        <f aca="false">ROUND(SUM(F147:F152),2)</f>
        <v>0</v>
      </c>
      <c r="G153" s="64" t="n">
        <f aca="false">ROUND(SUM(G147:G152),2)</f>
        <v>0</v>
      </c>
    </row>
    <row r="154" customFormat="false" ht="13.8" hidden="false" customHeight="false" outlineLevel="0" collapsed="false">
      <c r="A154" s="21"/>
      <c r="B154" s="21"/>
      <c r="C154" s="21"/>
      <c r="D154" s="21"/>
      <c r="E154" s="24"/>
      <c r="F154" s="24"/>
      <c r="G154" s="24"/>
    </row>
    <row r="155" customFormat="false" ht="28.35" hidden="false" customHeight="true" outlineLevel="0" collapsed="false">
      <c r="A155" s="60" t="s">
        <v>188</v>
      </c>
      <c r="B155" s="60"/>
      <c r="C155" s="60"/>
      <c r="D155" s="60"/>
      <c r="E155" s="53" t="s">
        <v>72</v>
      </c>
      <c r="F155" s="53" t="s">
        <v>73</v>
      </c>
      <c r="G155" s="53" t="s">
        <v>74</v>
      </c>
    </row>
    <row r="156" customFormat="false" ht="14.9" hidden="false" customHeight="true" outlineLevel="0" collapsed="false">
      <c r="A156" s="91" t="s">
        <v>189</v>
      </c>
      <c r="B156" s="91"/>
      <c r="C156" s="91"/>
      <c r="D156" s="91"/>
      <c r="E156" s="93" t="n">
        <v>1</v>
      </c>
      <c r="F156" s="93" t="n">
        <v>4</v>
      </c>
      <c r="G156" s="93" t="n">
        <v>4</v>
      </c>
    </row>
    <row r="157" customFormat="false" ht="14.9" hidden="false" customHeight="true" outlineLevel="0" collapsed="false">
      <c r="A157" s="91" t="s">
        <v>190</v>
      </c>
      <c r="B157" s="91"/>
      <c r="C157" s="91"/>
      <c r="D157" s="91"/>
      <c r="E157" s="93" t="n">
        <v>50</v>
      </c>
      <c r="F157" s="93" t="n">
        <v>60</v>
      </c>
      <c r="G157" s="93" t="n">
        <v>60</v>
      </c>
    </row>
    <row r="158" customFormat="false" ht="14.9" hidden="false" customHeight="true" outlineLevel="0" collapsed="false">
      <c r="A158" s="91" t="s">
        <v>191</v>
      </c>
      <c r="B158" s="91"/>
      <c r="C158" s="91"/>
      <c r="D158" s="91"/>
      <c r="E158" s="62" t="n">
        <f aca="false">E156*E157*E153</f>
        <v>0</v>
      </c>
      <c r="F158" s="62" t="n">
        <f aca="false">F156*F157*F153</f>
        <v>0</v>
      </c>
      <c r="G158" s="62" t="n">
        <f aca="false">G156*G157*G153</f>
        <v>0</v>
      </c>
    </row>
    <row r="159" customFormat="false" ht="14.9" hidden="false" customHeight="true" outlineLevel="0" collapsed="false">
      <c r="A159" s="68" t="s">
        <v>192</v>
      </c>
      <c r="B159" s="68"/>
      <c r="C159" s="68"/>
      <c r="D159" s="68"/>
      <c r="E159" s="64" t="n">
        <f aca="false">E158+F158+G158</f>
        <v>0</v>
      </c>
      <c r="F159" s="64"/>
      <c r="G159" s="64"/>
    </row>
  </sheetData>
  <mergeCells count="131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F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G39"/>
    <mergeCell ref="A41:E41"/>
    <mergeCell ref="A43:D43"/>
    <mergeCell ref="B44:C44"/>
    <mergeCell ref="B45:C45"/>
    <mergeCell ref="B46:C46"/>
    <mergeCell ref="A47:C47"/>
    <mergeCell ref="A48:G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G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G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E159:G159"/>
  </mergeCells>
  <printOptions headings="false" gridLines="false" gridLinesSet="true" horizontalCentered="true" verticalCentered="false"/>
  <pageMargins left="0.7875" right="0.7875" top="0.511805555555556" bottom="0.511805555555556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0000"/>
    <pageSetUpPr fitToPage="false"/>
  </sheetPr>
  <dimension ref="A1:G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B17" activeCellId="1" sqref="A156:D158 B17"/>
    </sheetView>
  </sheetViews>
  <sheetFormatPr defaultColWidth="14.4375" defaultRowHeight="13.8" zeroHeight="false" outlineLevelRow="0" outlineLevelCol="0"/>
  <cols>
    <col collapsed="false" customWidth="true" hidden="false" outlineLevel="0" max="1" min="1" style="1" width="7.14"/>
    <col collapsed="false" customWidth="true" hidden="false" outlineLevel="0" max="2" min="2" style="1" width="65.71"/>
    <col collapsed="false" customWidth="true" hidden="false" outlineLevel="0" max="3" min="3" style="1" width="11.29"/>
    <col collapsed="false" customWidth="true" hidden="false" outlineLevel="0" max="4" min="4" style="1" width="10.29"/>
    <col collapsed="false" customWidth="true" hidden="false" outlineLevel="0" max="5" min="5" style="1" width="11.86"/>
  </cols>
  <sheetData>
    <row r="1" customFormat="false" ht="14.9" hidden="false" customHeight="true" outlineLevel="0" collapsed="false">
      <c r="A1" s="94" t="s">
        <v>193</v>
      </c>
      <c r="B1" s="94" t="s">
        <v>194</v>
      </c>
      <c r="C1" s="94" t="s">
        <v>195</v>
      </c>
      <c r="D1" s="95" t="s">
        <v>196</v>
      </c>
      <c r="E1" s="96" t="s">
        <v>197</v>
      </c>
      <c r="F1" s="97" t="s">
        <v>198</v>
      </c>
      <c r="G1" s="97" t="s">
        <v>199</v>
      </c>
    </row>
    <row r="2" customFormat="false" ht="14.9" hidden="false" customHeight="false" outlineLevel="0" collapsed="false">
      <c r="A2" s="94"/>
      <c r="B2" s="94"/>
      <c r="C2" s="94"/>
      <c r="D2" s="94"/>
      <c r="E2" s="95" t="s">
        <v>200</v>
      </c>
      <c r="F2" s="97"/>
      <c r="G2" s="97"/>
    </row>
    <row r="3" customFormat="false" ht="95.5" hidden="false" customHeight="false" outlineLevel="0" collapsed="false">
      <c r="A3" s="98" t="n">
        <v>1</v>
      </c>
      <c r="B3" s="99" t="s">
        <v>201</v>
      </c>
      <c r="C3" s="98" t="s">
        <v>195</v>
      </c>
      <c r="D3" s="98" t="n">
        <v>60</v>
      </c>
      <c r="E3" s="98" t="n">
        <v>4</v>
      </c>
      <c r="F3" s="100"/>
      <c r="G3" s="100" t="n">
        <f aca="false">F3/D3</f>
        <v>0</v>
      </c>
    </row>
    <row r="4" customFormat="false" ht="28.35" hidden="false" customHeight="false" outlineLevel="0" collapsed="false">
      <c r="A4" s="36" t="n">
        <v>2</v>
      </c>
      <c r="B4" s="101" t="s">
        <v>202</v>
      </c>
      <c r="C4" s="36" t="s">
        <v>195</v>
      </c>
      <c r="D4" s="36" t="n">
        <v>60</v>
      </c>
      <c r="E4" s="36" t="n">
        <v>4</v>
      </c>
      <c r="F4" s="102"/>
      <c r="G4" s="100" t="n">
        <f aca="false">F4/D4</f>
        <v>0</v>
      </c>
    </row>
    <row r="5" customFormat="false" ht="13.8" hidden="false" customHeight="false" outlineLevel="0" collapsed="false">
      <c r="A5" s="3"/>
      <c r="B5" s="103"/>
      <c r="C5" s="22"/>
      <c r="D5" s="104"/>
      <c r="E5" s="105"/>
      <c r="F5" s="3"/>
      <c r="G5" s="3"/>
    </row>
    <row r="6" customFormat="false" ht="55.2" hidden="false" customHeight="false" outlineLevel="0" collapsed="false">
      <c r="A6" s="3"/>
      <c r="B6" s="91" t="s">
        <v>203</v>
      </c>
      <c r="C6" s="106" t="s">
        <v>204</v>
      </c>
      <c r="D6" s="106" t="s">
        <v>205</v>
      </c>
      <c r="E6" s="105"/>
      <c r="F6" s="3"/>
      <c r="G6" s="107"/>
    </row>
    <row r="7" customFormat="false" ht="14.9" hidden="false" customHeight="false" outlineLevel="0" collapsed="false">
      <c r="A7" s="3"/>
      <c r="B7" s="50" t="s">
        <v>36</v>
      </c>
      <c r="C7" s="57" t="n">
        <f aca="false">SUMPRODUCT(E3:E4*G3:G4)</f>
        <v>0</v>
      </c>
      <c r="D7" s="57" t="n">
        <f aca="false">C7*60</f>
        <v>0</v>
      </c>
      <c r="E7" s="105"/>
      <c r="F7" s="3"/>
      <c r="G7" s="3"/>
    </row>
  </sheetData>
  <mergeCells count="6">
    <mergeCell ref="A1:A2"/>
    <mergeCell ref="B1:B2"/>
    <mergeCell ref="C1:C2"/>
    <mergeCell ref="D1:D2"/>
    <mergeCell ref="F1:F2"/>
    <mergeCell ref="G1:G2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E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5" activeCellId="1" sqref="A156:D158 H15"/>
    </sheetView>
  </sheetViews>
  <sheetFormatPr defaultColWidth="14.4375" defaultRowHeight="13.8" zeroHeight="false" outlineLevelRow="0" outlineLevelCol="0"/>
  <cols>
    <col collapsed="false" customWidth="true" hidden="false" outlineLevel="0" max="1" min="1" style="1" width="16.71"/>
    <col collapsed="false" customWidth="true" hidden="false" outlineLevel="0" max="2" min="2" style="1" width="19.14"/>
    <col collapsed="false" customWidth="true" hidden="false" outlineLevel="0" max="3" min="3" style="1" width="32.43"/>
    <col collapsed="false" customWidth="true" hidden="false" outlineLevel="0" max="4" min="4" style="1" width="14.57"/>
    <col collapsed="false" customWidth="true" hidden="false" outlineLevel="0" max="5" min="5" style="1" width="16.43"/>
  </cols>
  <sheetData>
    <row r="1" customFormat="false" ht="14.9" hidden="false" customHeight="true" outlineLevel="0" collapsed="false">
      <c r="A1" s="44" t="s">
        <v>43</v>
      </c>
      <c r="B1" s="44"/>
      <c r="C1" s="44"/>
      <c r="D1" s="44"/>
      <c r="E1" s="44"/>
    </row>
    <row r="2" customFormat="false" ht="13.8" hidden="false" customHeight="false" outlineLevel="0" collapsed="false">
      <c r="A2" s="22"/>
      <c r="B2" s="22"/>
      <c r="C2" s="45"/>
      <c r="D2" s="45"/>
      <c r="E2" s="46"/>
    </row>
    <row r="3" customFormat="false" ht="14.9" hidden="false" customHeight="true" outlineLevel="0" collapsed="false">
      <c r="A3" s="47" t="s">
        <v>44</v>
      </c>
      <c r="B3" s="47"/>
      <c r="C3" s="47"/>
      <c r="D3" s="47"/>
      <c r="E3" s="47"/>
    </row>
    <row r="4" customFormat="false" ht="13.8" hidden="false" customHeight="false" outlineLevel="0" collapsed="false">
      <c r="A4" s="22"/>
      <c r="B4" s="22"/>
      <c r="C4" s="45"/>
      <c r="D4" s="45"/>
      <c r="E4" s="46"/>
    </row>
    <row r="5" customFormat="false" ht="14.9" hidden="false" customHeight="false" outlineLevel="0" collapsed="false">
      <c r="A5" s="48" t="s">
        <v>45</v>
      </c>
      <c r="B5" s="49" t="str">
        <f aca="false">PROPOSTA!C2</f>
        <v>23232.000426/2023-30</v>
      </c>
      <c r="C5" s="49"/>
      <c r="D5" s="49"/>
      <c r="E5" s="49"/>
    </row>
    <row r="6" customFormat="false" ht="14.9" hidden="false" customHeight="false" outlineLevel="0" collapsed="false">
      <c r="A6" s="48" t="s">
        <v>46</v>
      </c>
      <c r="B6" s="49" t="str">
        <f aca="false">PROPOSTA!E2</f>
        <v>18/2023</v>
      </c>
      <c r="C6" s="49"/>
      <c r="D6" s="49"/>
      <c r="E6" s="49"/>
    </row>
    <row r="7" customFormat="false" ht="13.8" hidden="false" customHeight="false" outlineLevel="0" collapsed="false">
      <c r="A7" s="22"/>
      <c r="B7" s="22"/>
      <c r="C7" s="45"/>
      <c r="D7" s="45"/>
      <c r="E7" s="46"/>
    </row>
    <row r="8" customFormat="false" ht="14.9" hidden="false" customHeight="true" outlineLevel="0" collapsed="false">
      <c r="A8" s="47" t="s">
        <v>47</v>
      </c>
      <c r="B8" s="47"/>
      <c r="C8" s="47"/>
      <c r="D8" s="47"/>
      <c r="E8" s="47"/>
    </row>
    <row r="9" customFormat="false" ht="13.8" hidden="false" customHeight="false" outlineLevel="0" collapsed="false">
      <c r="A9" s="22"/>
      <c r="B9" s="22"/>
      <c r="C9" s="45"/>
      <c r="D9" s="45"/>
      <c r="E9" s="46"/>
    </row>
    <row r="10" customFormat="false" ht="14.9" hidden="false" customHeight="true" outlineLevel="0" collapsed="false">
      <c r="A10" s="48" t="s">
        <v>48</v>
      </c>
      <c r="B10" s="50" t="s">
        <v>49</v>
      </c>
      <c r="C10" s="50"/>
      <c r="D10" s="50"/>
      <c r="E10" s="51" t="n">
        <f aca="false">PROPOSTA!G2</f>
        <v>0</v>
      </c>
    </row>
    <row r="11" customFormat="false" ht="14.9" hidden="false" customHeight="true" outlineLevel="0" collapsed="false">
      <c r="A11" s="48" t="s">
        <v>50</v>
      </c>
      <c r="B11" s="50" t="s">
        <v>51</v>
      </c>
      <c r="C11" s="50"/>
      <c r="D11" s="50"/>
      <c r="E11" s="52" t="s">
        <v>41</v>
      </c>
    </row>
    <row r="12" customFormat="false" ht="14.9" hidden="false" customHeight="true" outlineLevel="0" collapsed="false">
      <c r="A12" s="48" t="s">
        <v>52</v>
      </c>
      <c r="B12" s="50" t="s">
        <v>53</v>
      </c>
      <c r="C12" s="50"/>
      <c r="D12" s="50"/>
      <c r="E12" s="52"/>
    </row>
    <row r="13" customFormat="false" ht="14.9" hidden="false" customHeight="true" outlineLevel="0" collapsed="false">
      <c r="A13" s="48" t="s">
        <v>54</v>
      </c>
      <c r="B13" s="50" t="s">
        <v>55</v>
      </c>
      <c r="C13" s="50"/>
      <c r="D13" s="50"/>
      <c r="E13" s="48" t="n">
        <v>60</v>
      </c>
    </row>
    <row r="14" customFormat="false" ht="13.8" hidden="false" customHeight="false" outlineLevel="0" collapsed="false">
      <c r="A14" s="22"/>
      <c r="B14" s="22"/>
      <c r="C14" s="45"/>
      <c r="D14" s="45"/>
      <c r="E14" s="46"/>
    </row>
    <row r="15" customFormat="false" ht="14.9" hidden="false" customHeight="true" outlineLevel="0" collapsed="false">
      <c r="A15" s="47" t="s">
        <v>56</v>
      </c>
      <c r="B15" s="47"/>
      <c r="C15" s="47"/>
      <c r="D15" s="47"/>
      <c r="E15" s="47"/>
    </row>
    <row r="16" customFormat="false" ht="13.8" hidden="false" customHeight="false" outlineLevel="0" collapsed="false">
      <c r="A16" s="22"/>
      <c r="B16" s="22"/>
      <c r="C16" s="45"/>
      <c r="D16" s="45"/>
      <c r="E16" s="46"/>
    </row>
    <row r="17" customFormat="false" ht="28.35" hidden="false" customHeight="true" outlineLevel="0" collapsed="false">
      <c r="A17" s="53" t="s">
        <v>57</v>
      </c>
      <c r="B17" s="53" t="s">
        <v>58</v>
      </c>
      <c r="C17" s="53" t="s">
        <v>59</v>
      </c>
      <c r="D17" s="54" t="s">
        <v>60</v>
      </c>
      <c r="E17" s="54"/>
    </row>
    <row r="18" customFormat="false" ht="28.35" hidden="false" customHeight="true" outlineLevel="0" collapsed="false">
      <c r="A18" s="48" t="s">
        <v>40</v>
      </c>
      <c r="B18" s="48" t="s">
        <v>37</v>
      </c>
      <c r="C18" s="55" t="n">
        <v>60</v>
      </c>
      <c r="D18" s="48" t="s">
        <v>62</v>
      </c>
      <c r="E18" s="48"/>
    </row>
    <row r="19" customFormat="false" ht="13.8" hidden="false" customHeight="false" outlineLevel="0" collapsed="false">
      <c r="A19" s="22"/>
      <c r="B19" s="22"/>
      <c r="C19" s="56"/>
      <c r="D19" s="56"/>
      <c r="E19" s="46"/>
    </row>
    <row r="20" customFormat="false" ht="14.9" hidden="false" customHeight="true" outlineLevel="0" collapsed="false">
      <c r="A20" s="53" t="s">
        <v>63</v>
      </c>
      <c r="B20" s="53"/>
      <c r="C20" s="53"/>
      <c r="D20" s="53"/>
      <c r="E20" s="53"/>
    </row>
    <row r="21" customFormat="false" ht="41.75" hidden="false" customHeight="true" outlineLevel="0" collapsed="false">
      <c r="A21" s="48" t="s">
        <v>48</v>
      </c>
      <c r="B21" s="50" t="s">
        <v>64</v>
      </c>
      <c r="C21" s="50"/>
      <c r="D21" s="50"/>
      <c r="E21" s="57" t="s">
        <v>206</v>
      </c>
    </row>
    <row r="22" customFormat="false" ht="14.9" hidden="false" customHeight="true" outlineLevel="0" collapsed="false">
      <c r="A22" s="48" t="s">
        <v>50</v>
      </c>
      <c r="B22" s="50" t="s">
        <v>67</v>
      </c>
      <c r="C22" s="50"/>
      <c r="D22" s="50"/>
      <c r="E22" s="52"/>
    </row>
    <row r="23" customFormat="false" ht="14.9" hidden="false" customHeight="true" outlineLevel="0" collapsed="false">
      <c r="A23" s="48" t="s">
        <v>52</v>
      </c>
      <c r="B23" s="50" t="s">
        <v>68</v>
      </c>
      <c r="C23" s="50"/>
      <c r="D23" s="50"/>
      <c r="E23" s="58"/>
    </row>
    <row r="24" customFormat="false" ht="13.8" hidden="false" customHeight="false" outlineLevel="0" collapsed="false">
      <c r="A24" s="22"/>
      <c r="B24" s="22"/>
      <c r="C24" s="45"/>
      <c r="D24" s="45"/>
      <c r="E24" s="46"/>
    </row>
    <row r="25" customFormat="false" ht="14.9" hidden="false" customHeight="true" outlineLevel="0" collapsed="false">
      <c r="A25" s="47" t="s">
        <v>69</v>
      </c>
      <c r="B25" s="47"/>
      <c r="C25" s="47"/>
      <c r="D25" s="47"/>
      <c r="E25" s="47"/>
    </row>
    <row r="26" customFormat="false" ht="13.8" hidden="false" customHeight="false" outlineLevel="0" collapsed="false">
      <c r="A26" s="22"/>
      <c r="B26" s="22"/>
      <c r="C26" s="45"/>
      <c r="D26" s="45"/>
      <c r="E26" s="46"/>
    </row>
    <row r="27" customFormat="false" ht="14.9" hidden="false" customHeight="true" outlineLevel="0" collapsed="false">
      <c r="A27" s="59" t="s">
        <v>70</v>
      </c>
      <c r="B27" s="59"/>
      <c r="C27" s="59"/>
      <c r="D27" s="59"/>
      <c r="E27" s="59"/>
    </row>
    <row r="28" customFormat="false" ht="13.8" hidden="false" customHeight="false" outlineLevel="0" collapsed="false">
      <c r="A28" s="22"/>
      <c r="B28" s="22"/>
      <c r="C28" s="45"/>
      <c r="D28" s="45"/>
      <c r="E28" s="46"/>
    </row>
    <row r="29" customFormat="false" ht="14.9" hidden="false" customHeight="true" outlineLevel="0" collapsed="false">
      <c r="A29" s="60" t="s">
        <v>71</v>
      </c>
      <c r="B29" s="60"/>
      <c r="C29" s="60"/>
      <c r="D29" s="60"/>
      <c r="E29" s="53" t="s">
        <v>207</v>
      </c>
    </row>
    <row r="30" customFormat="false" ht="14.9" hidden="false" customHeight="true" outlineLevel="0" collapsed="false">
      <c r="A30" s="53" t="s">
        <v>75</v>
      </c>
      <c r="B30" s="53" t="s">
        <v>76</v>
      </c>
      <c r="C30" s="53"/>
      <c r="D30" s="53"/>
      <c r="E30" s="61" t="s">
        <v>77</v>
      </c>
    </row>
    <row r="31" customFormat="false" ht="14.9" hidden="false" customHeight="true" outlineLevel="0" collapsed="false">
      <c r="A31" s="48" t="s">
        <v>48</v>
      </c>
      <c r="B31" s="50" t="s">
        <v>78</v>
      </c>
      <c r="C31" s="50"/>
      <c r="D31" s="50"/>
      <c r="E31" s="58" t="n">
        <f aca="false">E23</f>
        <v>0</v>
      </c>
    </row>
    <row r="32" customFormat="false" ht="14.9" hidden="false" customHeight="true" outlineLevel="0" collapsed="false">
      <c r="A32" s="48" t="s">
        <v>50</v>
      </c>
      <c r="B32" s="50" t="s">
        <v>79</v>
      </c>
      <c r="C32" s="50"/>
      <c r="D32" s="50"/>
      <c r="E32" s="57"/>
    </row>
    <row r="33" customFormat="false" ht="14.9" hidden="false" customHeight="true" outlineLevel="0" collapsed="false">
      <c r="A33" s="48" t="s">
        <v>52</v>
      </c>
      <c r="B33" s="50" t="s">
        <v>80</v>
      </c>
      <c r="C33" s="50"/>
      <c r="D33" s="50"/>
      <c r="E33" s="57"/>
    </row>
    <row r="34" customFormat="false" ht="14.9" hidden="false" customHeight="true" outlineLevel="0" collapsed="false">
      <c r="A34" s="48" t="s">
        <v>54</v>
      </c>
      <c r="B34" s="50" t="s">
        <v>81</v>
      </c>
      <c r="C34" s="50"/>
      <c r="D34" s="50"/>
      <c r="E34" s="62"/>
    </row>
    <row r="35" customFormat="false" ht="14.9" hidden="false" customHeight="true" outlineLevel="0" collapsed="false">
      <c r="A35" s="48" t="s">
        <v>82</v>
      </c>
      <c r="B35" s="50" t="s">
        <v>83</v>
      </c>
      <c r="C35" s="50"/>
      <c r="D35" s="50"/>
      <c r="E35" s="62"/>
    </row>
    <row r="36" customFormat="false" ht="14.9" hidden="false" customHeight="true" outlineLevel="0" collapsed="false">
      <c r="A36" s="48" t="s">
        <v>84</v>
      </c>
      <c r="B36" s="50" t="s">
        <v>85</v>
      </c>
      <c r="C36" s="50"/>
      <c r="D36" s="50"/>
      <c r="E36" s="62"/>
    </row>
    <row r="37" customFormat="false" ht="14.9" hidden="false" customHeight="true" outlineLevel="0" collapsed="false">
      <c r="A37" s="48" t="s">
        <v>86</v>
      </c>
      <c r="B37" s="50" t="s">
        <v>87</v>
      </c>
      <c r="C37" s="50"/>
      <c r="D37" s="50"/>
      <c r="E37" s="62"/>
    </row>
    <row r="38" customFormat="false" ht="14.9" hidden="false" customHeight="true" outlineLevel="0" collapsed="false">
      <c r="A38" s="63" t="s">
        <v>88</v>
      </c>
      <c r="B38" s="63"/>
      <c r="C38" s="63"/>
      <c r="D38" s="63"/>
      <c r="E38" s="64" t="n">
        <f aca="false">ROUND(SUM(E31:E37),2)</f>
        <v>0</v>
      </c>
    </row>
    <row r="39" customFormat="false" ht="28.35" hidden="false" customHeight="true" outlineLevel="0" collapsed="false">
      <c r="A39" s="65" t="s">
        <v>89</v>
      </c>
      <c r="B39" s="65"/>
      <c r="C39" s="65"/>
      <c r="D39" s="65"/>
      <c r="E39" s="65"/>
    </row>
    <row r="40" customFormat="false" ht="13.8" hidden="false" customHeight="false" outlineLevel="0" collapsed="false">
      <c r="A40" s="22"/>
      <c r="B40" s="22"/>
      <c r="C40" s="45"/>
      <c r="D40" s="45"/>
      <c r="E40" s="46"/>
    </row>
    <row r="41" customFormat="false" ht="14.9" hidden="false" customHeight="true" outlineLevel="0" collapsed="false">
      <c r="A41" s="59" t="s">
        <v>90</v>
      </c>
      <c r="B41" s="59"/>
      <c r="C41" s="59"/>
      <c r="D41" s="59"/>
      <c r="E41" s="59"/>
    </row>
    <row r="42" customFormat="false" ht="13.8" hidden="false" customHeight="false" outlineLevel="0" collapsed="false">
      <c r="A42" s="21"/>
      <c r="B42" s="21"/>
      <c r="C42" s="21"/>
      <c r="D42" s="21"/>
      <c r="E42" s="24"/>
    </row>
    <row r="43" customFormat="false" ht="14.9" hidden="false" customHeight="true" outlineLevel="0" collapsed="false">
      <c r="A43" s="60" t="s">
        <v>91</v>
      </c>
      <c r="B43" s="60"/>
      <c r="C43" s="60"/>
      <c r="D43" s="60"/>
      <c r="E43" s="53" t="s">
        <v>207</v>
      </c>
    </row>
    <row r="44" customFormat="false" ht="14.9" hidden="false" customHeight="true" outlineLevel="0" collapsed="false">
      <c r="A44" s="53" t="s">
        <v>92</v>
      </c>
      <c r="B44" s="53" t="s">
        <v>76</v>
      </c>
      <c r="C44" s="53"/>
      <c r="D44" s="54" t="s">
        <v>93</v>
      </c>
      <c r="E44" s="61" t="s">
        <v>77</v>
      </c>
    </row>
    <row r="45" customFormat="false" ht="14.9" hidden="false" customHeight="true" outlineLevel="0" collapsed="false">
      <c r="A45" s="48" t="s">
        <v>48</v>
      </c>
      <c r="B45" s="50" t="s">
        <v>94</v>
      </c>
      <c r="C45" s="50"/>
      <c r="D45" s="67" t="n">
        <f aca="false">1/12</f>
        <v>0.08333333333</v>
      </c>
      <c r="E45" s="57" t="n">
        <f aca="false">D45*E38</f>
        <v>0</v>
      </c>
    </row>
    <row r="46" customFormat="false" ht="14.9" hidden="false" customHeight="true" outlineLevel="0" collapsed="false">
      <c r="A46" s="48" t="s">
        <v>50</v>
      </c>
      <c r="B46" s="50" t="s">
        <v>95</v>
      </c>
      <c r="C46" s="50"/>
      <c r="D46" s="67" t="n">
        <v>0.121</v>
      </c>
      <c r="E46" s="57" t="n">
        <f aca="false">D46*E38</f>
        <v>0</v>
      </c>
    </row>
    <row r="47" customFormat="false" ht="14.9" hidden="false" customHeight="true" outlineLevel="0" collapsed="false">
      <c r="A47" s="68" t="s">
        <v>96</v>
      </c>
      <c r="B47" s="68"/>
      <c r="C47" s="68"/>
      <c r="D47" s="69" t="n">
        <f aca="false">SUM(D45:D46)</f>
        <v>0.20433333333</v>
      </c>
      <c r="E47" s="64" t="n">
        <f aca="false">SUM(E45:E46)</f>
        <v>0</v>
      </c>
    </row>
    <row r="48" customFormat="false" ht="28.35" hidden="false" customHeight="true" outlineLevel="0" collapsed="false">
      <c r="A48" s="65" t="s">
        <v>97</v>
      </c>
      <c r="B48" s="65"/>
      <c r="C48" s="65"/>
      <c r="D48" s="65"/>
      <c r="E48" s="65"/>
    </row>
    <row r="49" customFormat="false" ht="13.8" hidden="false" customHeight="false" outlineLevel="0" collapsed="false">
      <c r="A49" s="21"/>
      <c r="B49" s="21"/>
      <c r="C49" s="21"/>
      <c r="D49" s="21"/>
      <c r="E49" s="24"/>
    </row>
    <row r="50" customFormat="false" ht="14.9" hidden="false" customHeight="true" outlineLevel="0" collapsed="false">
      <c r="A50" s="60" t="s">
        <v>98</v>
      </c>
      <c r="B50" s="60"/>
      <c r="C50" s="60"/>
      <c r="D50" s="60"/>
      <c r="E50" s="53" t="s">
        <v>207</v>
      </c>
    </row>
    <row r="51" customFormat="false" ht="14.9" hidden="false" customHeight="true" outlineLevel="0" collapsed="false">
      <c r="A51" s="53" t="s">
        <v>99</v>
      </c>
      <c r="B51" s="53" t="s">
        <v>76</v>
      </c>
      <c r="C51" s="53"/>
      <c r="D51" s="54" t="s">
        <v>93</v>
      </c>
      <c r="E51" s="61" t="s">
        <v>77</v>
      </c>
    </row>
    <row r="52" customFormat="false" ht="14.9" hidden="false" customHeight="true" outlineLevel="0" collapsed="false">
      <c r="A52" s="48" t="s">
        <v>100</v>
      </c>
      <c r="B52" s="50" t="s">
        <v>101</v>
      </c>
      <c r="C52" s="50"/>
      <c r="D52" s="67" t="n">
        <v>0.2</v>
      </c>
      <c r="E52" s="57" t="n">
        <f aca="false">(D52)*($E$38+$E$47)</f>
        <v>0</v>
      </c>
    </row>
    <row r="53" customFormat="false" ht="14.9" hidden="false" customHeight="true" outlineLevel="0" collapsed="false">
      <c r="A53" s="48"/>
      <c r="B53" s="50" t="s">
        <v>102</v>
      </c>
      <c r="C53" s="50"/>
      <c r="D53" s="67" t="n">
        <v>0.025</v>
      </c>
      <c r="E53" s="57" t="n">
        <f aca="false">(D53)*($E$38+$E$47)</f>
        <v>0</v>
      </c>
    </row>
    <row r="54" customFormat="false" ht="14.9" hidden="false" customHeight="true" outlineLevel="0" collapsed="false">
      <c r="A54" s="48"/>
      <c r="B54" s="50" t="s">
        <v>23</v>
      </c>
      <c r="C54" s="50"/>
      <c r="D54" s="67" t="n">
        <f aca="false">PROPOSTA!C12</f>
        <v>0.03</v>
      </c>
      <c r="E54" s="57" t="n">
        <f aca="false">(D54)*($E$38+$E$47)</f>
        <v>0</v>
      </c>
    </row>
    <row r="55" customFormat="false" ht="14.9" hidden="false" customHeight="true" outlineLevel="0" collapsed="false">
      <c r="A55" s="48"/>
      <c r="B55" s="50" t="s">
        <v>103</v>
      </c>
      <c r="C55" s="50"/>
      <c r="D55" s="70" t="n">
        <f aca="false">PROPOSTA!C12</f>
        <v>0.03</v>
      </c>
      <c r="E55" s="57" t="n">
        <f aca="false">(D55)*($E$38+$E$47)</f>
        <v>0</v>
      </c>
    </row>
    <row r="56" customFormat="false" ht="14.9" hidden="false" customHeight="true" outlineLevel="0" collapsed="false">
      <c r="A56" s="48"/>
      <c r="B56" s="50" t="s">
        <v>104</v>
      </c>
      <c r="C56" s="50"/>
      <c r="D56" s="67" t="n">
        <v>0.01</v>
      </c>
      <c r="E56" s="57" t="n">
        <f aca="false">(D56)*($E$38+$E$47)</f>
        <v>0</v>
      </c>
    </row>
    <row r="57" customFormat="false" ht="14.9" hidden="false" customHeight="true" outlineLevel="0" collapsed="false">
      <c r="A57" s="48"/>
      <c r="B57" s="50" t="s">
        <v>105</v>
      </c>
      <c r="C57" s="50"/>
      <c r="D57" s="67" t="n">
        <v>0.006</v>
      </c>
      <c r="E57" s="57" t="n">
        <f aca="false">(D57)*($E$38+$E$47)</f>
        <v>0</v>
      </c>
    </row>
    <row r="58" customFormat="false" ht="14.9" hidden="false" customHeight="true" outlineLevel="0" collapsed="false">
      <c r="A58" s="48"/>
      <c r="B58" s="50" t="s">
        <v>106</v>
      </c>
      <c r="C58" s="50"/>
      <c r="D58" s="67" t="n">
        <v>0.002</v>
      </c>
      <c r="E58" s="57" t="n">
        <f aca="false">(D58)*($E$38+$E$47)</f>
        <v>0</v>
      </c>
    </row>
    <row r="59" customFormat="false" ht="14.9" hidden="false" customHeight="true" outlineLevel="0" collapsed="false">
      <c r="A59" s="48" t="s">
        <v>107</v>
      </c>
      <c r="B59" s="50" t="s">
        <v>107</v>
      </c>
      <c r="C59" s="50"/>
      <c r="D59" s="67" t="n">
        <v>0.08</v>
      </c>
      <c r="E59" s="57" t="n">
        <f aca="false">D59*(E38+E47)</f>
        <v>0</v>
      </c>
    </row>
    <row r="60" customFormat="false" ht="14.9" hidden="false" customHeight="true" outlineLevel="0" collapsed="false">
      <c r="A60" s="68" t="s">
        <v>108</v>
      </c>
      <c r="B60" s="68"/>
      <c r="C60" s="68"/>
      <c r="D60" s="69" t="n">
        <f aca="false">SUM(D52:D59)</f>
        <v>0.383</v>
      </c>
      <c r="E60" s="64" t="n">
        <f aca="false">SUM(E52:E59)</f>
        <v>0</v>
      </c>
    </row>
    <row r="61" customFormat="false" ht="14.9" hidden="false" customHeight="true" outlineLevel="0" collapsed="false">
      <c r="A61" s="65" t="s">
        <v>109</v>
      </c>
      <c r="B61" s="65"/>
      <c r="C61" s="65"/>
      <c r="D61" s="65"/>
      <c r="E61" s="65"/>
    </row>
    <row r="62" customFormat="false" ht="13.8" hidden="false" customHeight="false" outlineLevel="0" collapsed="false">
      <c r="A62" s="21"/>
      <c r="B62" s="21"/>
      <c r="C62" s="21"/>
      <c r="D62" s="21"/>
      <c r="E62" s="24"/>
    </row>
    <row r="63" customFormat="false" ht="14.9" hidden="false" customHeight="true" outlineLevel="0" collapsed="false">
      <c r="A63" s="60" t="s">
        <v>110</v>
      </c>
      <c r="B63" s="60"/>
      <c r="C63" s="60"/>
      <c r="D63" s="60"/>
      <c r="E63" s="53" t="s">
        <v>207</v>
      </c>
    </row>
    <row r="64" customFormat="false" ht="14.9" hidden="false" customHeight="true" outlineLevel="0" collapsed="false">
      <c r="A64" s="53" t="s">
        <v>111</v>
      </c>
      <c r="B64" s="53" t="s">
        <v>76</v>
      </c>
      <c r="C64" s="53"/>
      <c r="D64" s="53"/>
      <c r="E64" s="61" t="s">
        <v>77</v>
      </c>
    </row>
    <row r="65" customFormat="false" ht="28.35" hidden="false" customHeight="true" outlineLevel="0" collapsed="false">
      <c r="A65" s="48" t="s">
        <v>48</v>
      </c>
      <c r="B65" s="50" t="s">
        <v>208</v>
      </c>
      <c r="C65" s="50"/>
      <c r="D65" s="71"/>
      <c r="E65" s="57" t="n">
        <f aca="false">IF(ROUND((D65*21)-(E31*0.06),2)&lt;0,0,ROUND((D65*21)-(E31*0.06),2))</f>
        <v>0</v>
      </c>
    </row>
    <row r="66" customFormat="false" ht="28.35" hidden="false" customHeight="true" outlineLevel="0" collapsed="false">
      <c r="A66" s="48" t="s">
        <v>50</v>
      </c>
      <c r="B66" s="50" t="s">
        <v>209</v>
      </c>
      <c r="C66" s="50"/>
      <c r="D66" s="71"/>
      <c r="E66" s="57" t="n">
        <f aca="false">21*D66*0.8</f>
        <v>0</v>
      </c>
    </row>
    <row r="67" customFormat="false" ht="14.9" hidden="false" customHeight="true" outlineLevel="0" collapsed="false">
      <c r="A67" s="48" t="s">
        <v>52</v>
      </c>
      <c r="B67" s="50" t="s">
        <v>114</v>
      </c>
      <c r="C67" s="50"/>
      <c r="D67" s="50"/>
      <c r="E67" s="57" t="n">
        <v>0</v>
      </c>
    </row>
    <row r="68" customFormat="false" ht="14.9" hidden="false" customHeight="true" outlineLevel="0" collapsed="false">
      <c r="A68" s="48" t="s">
        <v>54</v>
      </c>
      <c r="B68" s="50" t="s">
        <v>115</v>
      </c>
      <c r="C68" s="50"/>
      <c r="D68" s="50"/>
      <c r="E68" s="52" t="n">
        <v>0</v>
      </c>
    </row>
    <row r="69" customFormat="false" ht="14.9" hidden="false" customHeight="true" outlineLevel="0" collapsed="false">
      <c r="A69" s="48" t="s">
        <v>82</v>
      </c>
      <c r="B69" s="50" t="s">
        <v>87</v>
      </c>
      <c r="C69" s="50"/>
      <c r="D69" s="50"/>
      <c r="E69" s="57"/>
    </row>
    <row r="70" customFormat="false" ht="14.9" hidden="false" customHeight="true" outlineLevel="0" collapsed="false">
      <c r="A70" s="63" t="s">
        <v>116</v>
      </c>
      <c r="B70" s="63"/>
      <c r="C70" s="63"/>
      <c r="D70" s="63"/>
      <c r="E70" s="64" t="n">
        <f aca="false">SUM(E65:E69)</f>
        <v>0</v>
      </c>
    </row>
    <row r="71" customFormat="false" ht="13.8" hidden="false" customHeight="false" outlineLevel="0" collapsed="false">
      <c r="A71" s="22"/>
      <c r="B71" s="45"/>
      <c r="C71" s="72"/>
      <c r="D71" s="45"/>
      <c r="E71" s="46"/>
    </row>
    <row r="72" customFormat="false" ht="14.9" hidden="false" customHeight="true" outlineLevel="0" collapsed="false">
      <c r="A72" s="44" t="s">
        <v>117</v>
      </c>
      <c r="B72" s="44"/>
      <c r="C72" s="44"/>
      <c r="D72" s="44"/>
      <c r="E72" s="44"/>
    </row>
    <row r="73" customFormat="false" ht="13.8" hidden="false" customHeight="false" outlineLevel="0" collapsed="false">
      <c r="A73" s="22"/>
      <c r="B73" s="45"/>
      <c r="C73" s="72"/>
      <c r="D73" s="45"/>
      <c r="E73" s="46"/>
    </row>
    <row r="74" customFormat="false" ht="14.9" hidden="false" customHeight="true" outlineLevel="0" collapsed="false">
      <c r="A74" s="60" t="s">
        <v>118</v>
      </c>
      <c r="B74" s="60"/>
      <c r="C74" s="60"/>
      <c r="D74" s="60"/>
      <c r="E74" s="53" t="s">
        <v>207</v>
      </c>
    </row>
    <row r="75" customFormat="false" ht="14.9" hidden="false" customHeight="true" outlineLevel="0" collapsed="false">
      <c r="A75" s="53" t="n">
        <v>2</v>
      </c>
      <c r="B75" s="53" t="s">
        <v>76</v>
      </c>
      <c r="C75" s="53"/>
      <c r="D75" s="53"/>
      <c r="E75" s="61" t="s">
        <v>77</v>
      </c>
    </row>
    <row r="76" customFormat="false" ht="14.9" hidden="false" customHeight="true" outlineLevel="0" collapsed="false">
      <c r="A76" s="48" t="s">
        <v>92</v>
      </c>
      <c r="B76" s="50" t="s">
        <v>119</v>
      </c>
      <c r="C76" s="50"/>
      <c r="D76" s="50"/>
      <c r="E76" s="57" t="n">
        <f aca="false">E47</f>
        <v>0</v>
      </c>
    </row>
    <row r="77" customFormat="false" ht="14.9" hidden="false" customHeight="true" outlineLevel="0" collapsed="false">
      <c r="A77" s="48" t="s">
        <v>99</v>
      </c>
      <c r="B77" s="50" t="s">
        <v>120</v>
      </c>
      <c r="C77" s="50"/>
      <c r="D77" s="50"/>
      <c r="E77" s="57" t="n">
        <f aca="false">E60</f>
        <v>0</v>
      </c>
    </row>
    <row r="78" customFormat="false" ht="14.9" hidden="false" customHeight="true" outlineLevel="0" collapsed="false">
      <c r="A78" s="48" t="s">
        <v>111</v>
      </c>
      <c r="B78" s="50" t="s">
        <v>121</v>
      </c>
      <c r="C78" s="50"/>
      <c r="D78" s="50"/>
      <c r="E78" s="57" t="n">
        <f aca="false">E70</f>
        <v>0</v>
      </c>
    </row>
    <row r="79" customFormat="false" ht="14.9" hidden="false" customHeight="true" outlineLevel="0" collapsed="false">
      <c r="A79" s="63" t="s">
        <v>122</v>
      </c>
      <c r="B79" s="63"/>
      <c r="C79" s="63"/>
      <c r="D79" s="63"/>
      <c r="E79" s="64" t="n">
        <f aca="false">SUM(E76:E78)</f>
        <v>0</v>
      </c>
    </row>
    <row r="80" customFormat="false" ht="13.8" hidden="false" customHeight="false" outlineLevel="0" collapsed="false">
      <c r="A80" s="22"/>
      <c r="B80" s="45"/>
      <c r="C80" s="72"/>
      <c r="D80" s="45"/>
      <c r="E80" s="46"/>
    </row>
    <row r="81" customFormat="false" ht="14.9" hidden="false" customHeight="true" outlineLevel="0" collapsed="false">
      <c r="A81" s="59" t="s">
        <v>123</v>
      </c>
      <c r="B81" s="59"/>
      <c r="C81" s="59"/>
      <c r="D81" s="59"/>
      <c r="E81" s="59"/>
    </row>
    <row r="82" customFormat="false" ht="13.8" hidden="false" customHeight="false" outlineLevel="0" collapsed="false">
      <c r="A82" s="66"/>
      <c r="B82" s="45"/>
      <c r="C82" s="72"/>
      <c r="D82" s="45"/>
      <c r="E82" s="46"/>
    </row>
    <row r="83" customFormat="false" ht="14.9" hidden="false" customHeight="true" outlineLevel="0" collapsed="false">
      <c r="A83" s="60" t="s">
        <v>124</v>
      </c>
      <c r="B83" s="60"/>
      <c r="C83" s="60"/>
      <c r="D83" s="60"/>
      <c r="E83" s="53" t="s">
        <v>207</v>
      </c>
    </row>
    <row r="84" customFormat="false" ht="14.9" hidden="false" customHeight="true" outlineLevel="0" collapsed="false">
      <c r="A84" s="53" t="n">
        <v>3</v>
      </c>
      <c r="B84" s="53" t="s">
        <v>76</v>
      </c>
      <c r="C84" s="53"/>
      <c r="D84" s="53" t="s">
        <v>125</v>
      </c>
      <c r="E84" s="61" t="s">
        <v>77</v>
      </c>
    </row>
    <row r="85" customFormat="false" ht="14.9" hidden="false" customHeight="true" outlineLevel="0" collapsed="false">
      <c r="A85" s="48" t="s">
        <v>48</v>
      </c>
      <c r="B85" s="50" t="s">
        <v>126</v>
      </c>
      <c r="C85" s="50"/>
      <c r="D85" s="67" t="n">
        <v>0.00084</v>
      </c>
      <c r="E85" s="57" t="n">
        <f aca="false">$D$85*(E38)</f>
        <v>0</v>
      </c>
    </row>
    <row r="86" customFormat="false" ht="14.9" hidden="false" customHeight="true" outlineLevel="0" collapsed="false">
      <c r="A86" s="48" t="s">
        <v>50</v>
      </c>
      <c r="B86" s="50" t="s">
        <v>127</v>
      </c>
      <c r="C86" s="50"/>
      <c r="D86" s="67" t="n">
        <v>6.72E-005</v>
      </c>
      <c r="E86" s="57" t="n">
        <f aca="false">$D$86*(E38)</f>
        <v>0</v>
      </c>
    </row>
    <row r="87" customFormat="false" ht="28.35" hidden="false" customHeight="true" outlineLevel="0" collapsed="false">
      <c r="A87" s="48" t="s">
        <v>52</v>
      </c>
      <c r="B87" s="50" t="s">
        <v>128</v>
      </c>
      <c r="C87" s="50"/>
      <c r="D87" s="67" t="n">
        <v>0.0344</v>
      </c>
      <c r="E87" s="57" t="n">
        <f aca="false">$D$87*(E38)</f>
        <v>0</v>
      </c>
    </row>
    <row r="88" customFormat="false" ht="14.9" hidden="false" customHeight="true" outlineLevel="0" collapsed="false">
      <c r="A88" s="48" t="s">
        <v>54</v>
      </c>
      <c r="B88" s="50" t="s">
        <v>129</v>
      </c>
      <c r="C88" s="50"/>
      <c r="D88" s="67" t="n">
        <v>0.00388888888888889</v>
      </c>
      <c r="E88" s="57" t="n">
        <f aca="false">$D$88*(E38)</f>
        <v>0</v>
      </c>
    </row>
    <row r="89" customFormat="false" ht="28.35" hidden="false" customHeight="true" outlineLevel="0" collapsed="false">
      <c r="A89" s="48" t="s">
        <v>82</v>
      </c>
      <c r="B89" s="50" t="s">
        <v>130</v>
      </c>
      <c r="C89" s="50"/>
      <c r="D89" s="67" t="n">
        <v>0.00143111111111111</v>
      </c>
      <c r="E89" s="57" t="n">
        <f aca="false">$D$89*(E38)</f>
        <v>0</v>
      </c>
    </row>
    <row r="90" customFormat="false" ht="14.9" hidden="false" customHeight="true" outlineLevel="0" collapsed="false">
      <c r="A90" s="48" t="s">
        <v>84</v>
      </c>
      <c r="B90" s="50" t="s">
        <v>131</v>
      </c>
      <c r="C90" s="50"/>
      <c r="D90" s="74" t="n">
        <v>0.000124</v>
      </c>
      <c r="E90" s="57" t="n">
        <f aca="false">$D$90*E38</f>
        <v>0</v>
      </c>
    </row>
    <row r="91" customFormat="false" ht="14.9" hidden="false" customHeight="true" outlineLevel="0" collapsed="false">
      <c r="A91" s="63" t="s">
        <v>132</v>
      </c>
      <c r="B91" s="63"/>
      <c r="C91" s="63"/>
      <c r="D91" s="63"/>
      <c r="E91" s="64" t="n">
        <f aca="false">SUM(E85:E90)</f>
        <v>0</v>
      </c>
    </row>
    <row r="92" customFormat="false" ht="14.9" hidden="false" customHeight="true" outlineLevel="0" collapsed="false">
      <c r="A92" s="65" t="s">
        <v>133</v>
      </c>
      <c r="B92" s="65"/>
      <c r="C92" s="65"/>
      <c r="D92" s="65"/>
      <c r="E92" s="65"/>
    </row>
    <row r="93" customFormat="false" ht="13.8" hidden="false" customHeight="false" outlineLevel="0" collapsed="false">
      <c r="A93" s="75"/>
      <c r="B93" s="45"/>
      <c r="C93" s="72"/>
      <c r="D93" s="45"/>
      <c r="E93" s="46"/>
    </row>
    <row r="94" customFormat="false" ht="14.9" hidden="false" customHeight="true" outlineLevel="0" collapsed="false">
      <c r="A94" s="59" t="s">
        <v>134</v>
      </c>
      <c r="B94" s="59"/>
      <c r="C94" s="59"/>
      <c r="D94" s="59"/>
      <c r="E94" s="59"/>
    </row>
    <row r="95" customFormat="false" ht="13.8" hidden="false" customHeight="false" outlineLevel="0" collapsed="false">
      <c r="A95" s="13"/>
      <c r="B95" s="45"/>
      <c r="C95" s="72"/>
      <c r="D95" s="45"/>
      <c r="E95" s="46"/>
    </row>
    <row r="96" customFormat="false" ht="14.9" hidden="false" customHeight="true" outlineLevel="0" collapsed="false">
      <c r="A96" s="60" t="s">
        <v>135</v>
      </c>
      <c r="B96" s="60"/>
      <c r="C96" s="60"/>
      <c r="D96" s="60"/>
      <c r="E96" s="53" t="s">
        <v>207</v>
      </c>
    </row>
    <row r="97" customFormat="false" ht="41.75" hidden="false" customHeight="true" outlineLevel="0" collapsed="false">
      <c r="A97" s="53" t="s">
        <v>136</v>
      </c>
      <c r="B97" s="76" t="s">
        <v>76</v>
      </c>
      <c r="C97" s="76"/>
      <c r="D97" s="53" t="s">
        <v>125</v>
      </c>
      <c r="E97" s="61" t="s">
        <v>137</v>
      </c>
    </row>
    <row r="98" customFormat="false" ht="28.35" hidden="false" customHeight="true" outlineLevel="0" collapsed="false">
      <c r="A98" s="48" t="s">
        <v>48</v>
      </c>
      <c r="B98" s="50" t="s">
        <v>138</v>
      </c>
      <c r="C98" s="50"/>
      <c r="D98" s="77" t="n">
        <v>0.008109589041</v>
      </c>
      <c r="E98" s="57" t="n">
        <f aca="false">D98*$E$38</f>
        <v>0</v>
      </c>
    </row>
    <row r="99" customFormat="false" ht="28.35" hidden="false" customHeight="true" outlineLevel="0" collapsed="false">
      <c r="A99" s="48" t="s">
        <v>50</v>
      </c>
      <c r="B99" s="50" t="s">
        <v>139</v>
      </c>
      <c r="C99" s="50"/>
      <c r="D99" s="77" t="n">
        <v>0.0006164383562</v>
      </c>
      <c r="E99" s="57" t="n">
        <f aca="false">D99*$E$38</f>
        <v>0</v>
      </c>
    </row>
    <row r="100" customFormat="false" ht="28.35" hidden="false" customHeight="true" outlineLevel="0" collapsed="false">
      <c r="A100" s="48" t="s">
        <v>52</v>
      </c>
      <c r="B100" s="50" t="s">
        <v>140</v>
      </c>
      <c r="C100" s="50"/>
      <c r="D100" s="77" t="n">
        <v>0.0003205479452</v>
      </c>
      <c r="E100" s="57" t="n">
        <f aca="false">D100*$E$38</f>
        <v>0</v>
      </c>
    </row>
    <row r="101" customFormat="false" ht="14.9" hidden="false" customHeight="true" outlineLevel="0" collapsed="false">
      <c r="A101" s="48" t="s">
        <v>54</v>
      </c>
      <c r="B101" s="78" t="s">
        <v>141</v>
      </c>
      <c r="C101" s="78"/>
      <c r="D101" s="77" t="n">
        <v>0.0009715068493</v>
      </c>
      <c r="E101" s="57" t="n">
        <f aca="false">D101*$E$38</f>
        <v>0</v>
      </c>
    </row>
    <row r="102" customFormat="false" ht="14.9" hidden="false" customHeight="true" outlineLevel="0" collapsed="false">
      <c r="A102" s="48" t="s">
        <v>82</v>
      </c>
      <c r="B102" s="78" t="s">
        <v>142</v>
      </c>
      <c r="C102" s="78"/>
      <c r="D102" s="77" t="n">
        <v>0.01632876712</v>
      </c>
      <c r="E102" s="57" t="n">
        <f aca="false">D102*$E$38</f>
        <v>0</v>
      </c>
    </row>
    <row r="103" customFormat="false" ht="14.9" hidden="false" customHeight="true" outlineLevel="0" collapsed="false">
      <c r="A103" s="63" t="s">
        <v>143</v>
      </c>
      <c r="B103" s="63"/>
      <c r="C103" s="63"/>
      <c r="D103" s="63"/>
      <c r="E103" s="64" t="n">
        <f aca="false">SUM(E98:E102)</f>
        <v>0</v>
      </c>
    </row>
    <row r="104" customFormat="false" ht="13.8" hidden="false" customHeight="false" outlineLevel="0" collapsed="false">
      <c r="A104" s="13"/>
      <c r="B104" s="45"/>
      <c r="C104" s="72"/>
      <c r="D104" s="45"/>
      <c r="E104" s="46"/>
    </row>
    <row r="105" customFormat="false" ht="14.9" hidden="false" customHeight="true" outlineLevel="0" collapsed="false">
      <c r="A105" s="60" t="s">
        <v>144</v>
      </c>
      <c r="B105" s="60"/>
      <c r="C105" s="60"/>
      <c r="D105" s="60"/>
      <c r="E105" s="53" t="s">
        <v>207</v>
      </c>
    </row>
    <row r="106" customFormat="false" ht="41.75" hidden="false" customHeight="true" outlineLevel="0" collapsed="false">
      <c r="A106" s="79" t="n">
        <v>44231</v>
      </c>
      <c r="B106" s="76" t="s">
        <v>76</v>
      </c>
      <c r="C106" s="76"/>
      <c r="D106" s="76"/>
      <c r="E106" s="61" t="s">
        <v>137</v>
      </c>
    </row>
    <row r="107" customFormat="false" ht="14.9" hidden="false" customHeight="true" outlineLevel="0" collapsed="false">
      <c r="A107" s="48" t="s">
        <v>48</v>
      </c>
      <c r="B107" s="50" t="s">
        <v>145</v>
      </c>
      <c r="C107" s="50"/>
      <c r="D107" s="50"/>
      <c r="E107" s="57"/>
    </row>
    <row r="108" customFormat="false" ht="14.9" hidden="false" customHeight="true" outlineLevel="0" collapsed="false">
      <c r="A108" s="63" t="s">
        <v>143</v>
      </c>
      <c r="B108" s="63"/>
      <c r="C108" s="63"/>
      <c r="D108" s="63"/>
      <c r="E108" s="64" t="n">
        <f aca="false">E107</f>
        <v>0</v>
      </c>
    </row>
    <row r="109" customFormat="false" ht="13.8" hidden="false" customHeight="false" outlineLevel="0" collapsed="false">
      <c r="A109" s="66"/>
      <c r="B109" s="66"/>
      <c r="C109" s="66"/>
      <c r="D109" s="66"/>
      <c r="E109" s="66"/>
    </row>
    <row r="110" customFormat="false" ht="14.9" hidden="false" customHeight="true" outlineLevel="0" collapsed="false">
      <c r="A110" s="59" t="s">
        <v>146</v>
      </c>
      <c r="B110" s="59"/>
      <c r="C110" s="59"/>
      <c r="D110" s="59"/>
      <c r="E110" s="59"/>
    </row>
    <row r="111" customFormat="false" ht="14.9" hidden="false" customHeight="false" outlineLevel="0" collapsed="false">
      <c r="A111" s="75"/>
      <c r="B111" s="75"/>
      <c r="C111" s="75"/>
      <c r="D111" s="75"/>
      <c r="E111" s="53" t="s">
        <v>207</v>
      </c>
    </row>
    <row r="112" customFormat="false" ht="14.9" hidden="false" customHeight="true" outlineLevel="0" collapsed="false">
      <c r="A112" s="53" t="s">
        <v>147</v>
      </c>
      <c r="B112" s="76" t="s">
        <v>76</v>
      </c>
      <c r="C112" s="76"/>
      <c r="D112" s="76"/>
      <c r="E112" s="61" t="s">
        <v>77</v>
      </c>
    </row>
    <row r="113" customFormat="false" ht="14.9" hidden="false" customHeight="true" outlineLevel="0" collapsed="false">
      <c r="A113" s="48" t="s">
        <v>48</v>
      </c>
      <c r="B113" s="50" t="s">
        <v>148</v>
      </c>
      <c r="C113" s="50"/>
      <c r="D113" s="50"/>
      <c r="E113" s="57"/>
    </row>
    <row r="114" customFormat="false" ht="14.9" hidden="false" customHeight="true" outlineLevel="0" collapsed="false">
      <c r="A114" s="48" t="s">
        <v>50</v>
      </c>
      <c r="B114" s="50" t="s">
        <v>149</v>
      </c>
      <c r="C114" s="50"/>
      <c r="D114" s="50"/>
      <c r="E114" s="57" t="n">
        <f aca="false">'Manhuaçu EPIs - Limpeza'!D10/$C$18</f>
        <v>0</v>
      </c>
    </row>
    <row r="115" customFormat="false" ht="14.9" hidden="false" customHeight="true" outlineLevel="0" collapsed="false">
      <c r="A115" s="48" t="s">
        <v>52</v>
      </c>
      <c r="B115" s="50" t="s">
        <v>210</v>
      </c>
      <c r="C115" s="50"/>
      <c r="D115" s="50"/>
      <c r="E115" s="57" t="n">
        <f aca="false">'Manhuaçu Materiais - Limpeza'!$E$30/$C$18</f>
        <v>0</v>
      </c>
    </row>
    <row r="116" customFormat="false" ht="14.9" hidden="false" customHeight="true" outlineLevel="0" collapsed="false">
      <c r="A116" s="48" t="s">
        <v>54</v>
      </c>
      <c r="B116" s="50" t="s">
        <v>151</v>
      </c>
      <c r="C116" s="50"/>
      <c r="D116" s="50"/>
      <c r="E116" s="57" t="n">
        <f aca="false">'Manhuaçu Equipamentos - Limpeza'!$D$10/$C$18</f>
        <v>0</v>
      </c>
    </row>
    <row r="117" customFormat="false" ht="14.9" hidden="false" customHeight="true" outlineLevel="0" collapsed="false">
      <c r="A117" s="48" t="s">
        <v>82</v>
      </c>
      <c r="B117" s="50" t="s">
        <v>87</v>
      </c>
      <c r="C117" s="50"/>
      <c r="D117" s="50"/>
      <c r="E117" s="57"/>
    </row>
    <row r="118" customFormat="false" ht="14.9" hidden="false" customHeight="true" outlineLevel="0" collapsed="false">
      <c r="A118" s="68" t="s">
        <v>152</v>
      </c>
      <c r="B118" s="68"/>
      <c r="C118" s="68"/>
      <c r="D118" s="68"/>
      <c r="E118" s="64" t="n">
        <f aca="false">SUM(E113:E117)</f>
        <v>0</v>
      </c>
    </row>
    <row r="119" customFormat="false" ht="13.8" hidden="false" customHeight="false" outlineLevel="0" collapsed="false">
      <c r="A119" s="80"/>
      <c r="B119" s="80"/>
      <c r="C119" s="80"/>
      <c r="D119" s="80"/>
      <c r="E119" s="80"/>
    </row>
    <row r="120" customFormat="false" ht="13.8" hidden="false" customHeight="false" outlineLevel="0" collapsed="false">
      <c r="A120" s="22"/>
      <c r="B120" s="22"/>
      <c r="C120" s="45"/>
      <c r="D120" s="45"/>
      <c r="E120" s="46"/>
    </row>
    <row r="121" customFormat="false" ht="13.8" hidden="false" customHeight="false" outlineLevel="0" collapsed="false">
      <c r="A121" s="8" t="s">
        <v>153</v>
      </c>
      <c r="B121" s="8"/>
      <c r="C121" s="8"/>
      <c r="D121" s="8"/>
      <c r="E121" s="8"/>
    </row>
    <row r="122" customFormat="false" ht="14.9" hidden="false" customHeight="false" outlineLevel="0" collapsed="false">
      <c r="A122" s="22"/>
      <c r="B122" s="22"/>
      <c r="C122" s="45"/>
      <c r="D122" s="45"/>
      <c r="E122" s="53" t="s">
        <v>207</v>
      </c>
    </row>
    <row r="123" customFormat="false" ht="14.9" hidden="false" customHeight="true" outlineLevel="0" collapsed="false">
      <c r="A123" s="53" t="n">
        <v>5</v>
      </c>
      <c r="B123" s="53" t="s">
        <v>154</v>
      </c>
      <c r="C123" s="53"/>
      <c r="D123" s="53"/>
      <c r="E123" s="61" t="s">
        <v>77</v>
      </c>
    </row>
    <row r="124" customFormat="false" ht="14.9" hidden="false" customHeight="true" outlineLevel="0" collapsed="false">
      <c r="A124" s="48" t="s">
        <v>48</v>
      </c>
      <c r="B124" s="50" t="s">
        <v>155</v>
      </c>
      <c r="C124" s="50"/>
      <c r="D124" s="50"/>
      <c r="E124" s="57" t="n">
        <f aca="false">E38</f>
        <v>0</v>
      </c>
    </row>
    <row r="125" customFormat="false" ht="14.9" hidden="false" customHeight="true" outlineLevel="0" collapsed="false">
      <c r="A125" s="48" t="s">
        <v>50</v>
      </c>
      <c r="B125" s="50" t="s">
        <v>156</v>
      </c>
      <c r="C125" s="50"/>
      <c r="D125" s="50"/>
      <c r="E125" s="57" t="n">
        <f aca="false">E79</f>
        <v>0</v>
      </c>
    </row>
    <row r="126" customFormat="false" ht="14.9" hidden="false" customHeight="true" outlineLevel="0" collapsed="false">
      <c r="A126" s="48" t="s">
        <v>52</v>
      </c>
      <c r="B126" s="50" t="s">
        <v>157</v>
      </c>
      <c r="C126" s="50"/>
      <c r="D126" s="50"/>
      <c r="E126" s="57" t="n">
        <f aca="false">E91</f>
        <v>0</v>
      </c>
    </row>
    <row r="127" customFormat="false" ht="14.9" hidden="false" customHeight="true" outlineLevel="0" collapsed="false">
      <c r="A127" s="48" t="s">
        <v>54</v>
      </c>
      <c r="B127" s="50" t="s">
        <v>158</v>
      </c>
      <c r="C127" s="50"/>
      <c r="D127" s="50"/>
      <c r="E127" s="57" t="n">
        <f aca="false">E103+E108</f>
        <v>0</v>
      </c>
    </row>
    <row r="128" customFormat="false" ht="14.9" hidden="false" customHeight="true" outlineLevel="0" collapsed="false">
      <c r="A128" s="48" t="s">
        <v>82</v>
      </c>
      <c r="B128" s="50" t="s">
        <v>159</v>
      </c>
      <c r="C128" s="50"/>
      <c r="D128" s="50"/>
      <c r="E128" s="57" t="n">
        <f aca="false">E118</f>
        <v>0</v>
      </c>
    </row>
    <row r="129" customFormat="false" ht="14.9" hidden="false" customHeight="true" outlineLevel="0" collapsed="false">
      <c r="A129" s="63" t="s">
        <v>154</v>
      </c>
      <c r="B129" s="63"/>
      <c r="C129" s="63"/>
      <c r="D129" s="63"/>
      <c r="E129" s="64" t="n">
        <f aca="false">SUM(E124:E128)</f>
        <v>0</v>
      </c>
    </row>
    <row r="130" customFormat="false" ht="13.8" hidden="false" customHeight="false" outlineLevel="0" collapsed="false">
      <c r="A130" s="22"/>
      <c r="B130" s="22"/>
      <c r="C130" s="45"/>
      <c r="D130" s="45"/>
      <c r="E130" s="46"/>
    </row>
    <row r="131" customFormat="false" ht="14.9" hidden="false" customHeight="true" outlineLevel="0" collapsed="false">
      <c r="A131" s="59" t="s">
        <v>160</v>
      </c>
      <c r="B131" s="59"/>
      <c r="C131" s="59"/>
      <c r="D131" s="59"/>
      <c r="E131" s="59"/>
    </row>
    <row r="132" customFormat="false" ht="14.9" hidden="false" customHeight="false" outlineLevel="0" collapsed="false">
      <c r="A132" s="22"/>
      <c r="B132" s="22"/>
      <c r="C132" s="45"/>
      <c r="D132" s="45"/>
      <c r="E132" s="53" t="s">
        <v>207</v>
      </c>
    </row>
    <row r="133" customFormat="false" ht="14.9" hidden="false" customHeight="true" outlineLevel="0" collapsed="false">
      <c r="A133" s="60" t="s">
        <v>161</v>
      </c>
      <c r="B133" s="60"/>
      <c r="C133" s="60"/>
      <c r="D133" s="60"/>
      <c r="E133" s="61" t="s">
        <v>77</v>
      </c>
    </row>
    <row r="134" customFormat="false" ht="14.9" hidden="false" customHeight="true" outlineLevel="0" collapsed="false">
      <c r="A134" s="48" t="s">
        <v>48</v>
      </c>
      <c r="B134" s="50" t="s">
        <v>162</v>
      </c>
      <c r="C134" s="50"/>
      <c r="D134" s="70"/>
      <c r="E134" s="57" t="n">
        <f aca="false">E129*$D$134</f>
        <v>0</v>
      </c>
    </row>
    <row r="135" customFormat="false" ht="14.9" hidden="false" customHeight="true" outlineLevel="0" collapsed="false">
      <c r="A135" s="48" t="s">
        <v>50</v>
      </c>
      <c r="B135" s="50" t="s">
        <v>163</v>
      </c>
      <c r="C135" s="50"/>
      <c r="D135" s="70"/>
      <c r="E135" s="57" t="n">
        <f aca="false">(E129+E134)*$D$135</f>
        <v>0</v>
      </c>
    </row>
    <row r="136" customFormat="false" ht="14.9" hidden="false" customHeight="false" outlineLevel="0" collapsed="false">
      <c r="A136" s="82" t="s">
        <v>52</v>
      </c>
      <c r="B136" s="83" t="s">
        <v>164</v>
      </c>
      <c r="C136" s="83"/>
      <c r="D136" s="84" t="n">
        <f aca="false">SUM(D138:D140)</f>
        <v>0.0925</v>
      </c>
      <c r="E136" s="57" t="n">
        <f aca="false">E138+E139+E140</f>
        <v>0</v>
      </c>
    </row>
    <row r="137" customFormat="false" ht="14.9" hidden="false" customHeight="false" outlineLevel="0" collapsed="false">
      <c r="A137" s="82" t="s">
        <v>165</v>
      </c>
      <c r="B137" s="85" t="s">
        <v>166</v>
      </c>
      <c r="C137" s="86"/>
      <c r="D137" s="87" t="n">
        <f aca="false">1-D136</f>
        <v>0.9075</v>
      </c>
      <c r="E137" s="88" t="n">
        <f aca="false">(E129+E134+E135)/$D$137</f>
        <v>0</v>
      </c>
    </row>
    <row r="138" customFormat="false" ht="14.9" hidden="false" customHeight="false" outlineLevel="0" collapsed="false">
      <c r="A138" s="89" t="s">
        <v>167</v>
      </c>
      <c r="B138" s="83" t="s">
        <v>21</v>
      </c>
      <c r="C138" s="83"/>
      <c r="D138" s="67" t="n">
        <f aca="false">PROPOSTA!E11</f>
        <v>0.0165</v>
      </c>
      <c r="E138" s="88" t="n">
        <f aca="false">D138*$E$137</f>
        <v>0</v>
      </c>
    </row>
    <row r="139" customFormat="false" ht="14.9" hidden="false" customHeight="false" outlineLevel="0" collapsed="false">
      <c r="A139" s="89" t="s">
        <v>168</v>
      </c>
      <c r="B139" s="83" t="s">
        <v>22</v>
      </c>
      <c r="C139" s="83"/>
      <c r="D139" s="67" t="n">
        <f aca="false">PROPOSTA!G11</f>
        <v>0.076</v>
      </c>
      <c r="E139" s="88" t="n">
        <f aca="false">D139*$E$137</f>
        <v>0</v>
      </c>
    </row>
    <row r="140" customFormat="false" ht="14.9" hidden="false" customHeight="false" outlineLevel="0" collapsed="false">
      <c r="A140" s="82" t="s">
        <v>169</v>
      </c>
      <c r="B140" s="83" t="s">
        <v>170</v>
      </c>
      <c r="C140" s="83"/>
      <c r="D140" s="70"/>
      <c r="E140" s="88" t="n">
        <f aca="false">D140*$E$137</f>
        <v>0</v>
      </c>
    </row>
    <row r="141" customFormat="false" ht="14.9" hidden="false" customHeight="true" outlineLevel="0" collapsed="false">
      <c r="A141" s="68" t="s">
        <v>171</v>
      </c>
      <c r="B141" s="68"/>
      <c r="C141" s="68"/>
      <c r="D141" s="68"/>
      <c r="E141" s="64" t="n">
        <f aca="false">SUM(E134:E136)</f>
        <v>0</v>
      </c>
    </row>
    <row r="142" customFormat="false" ht="13.8" hidden="false" customHeight="false" outlineLevel="0" collapsed="false">
      <c r="A142" s="22"/>
      <c r="B142" s="22"/>
      <c r="C142" s="45"/>
      <c r="D142" s="45"/>
      <c r="E142" s="46"/>
    </row>
    <row r="143" customFormat="false" ht="14.9" hidden="false" customHeight="true" outlineLevel="0" collapsed="false">
      <c r="A143" s="47" t="s">
        <v>172</v>
      </c>
      <c r="B143" s="47"/>
      <c r="C143" s="47"/>
      <c r="D143" s="47"/>
      <c r="E143" s="47"/>
    </row>
    <row r="144" customFormat="false" ht="13.8" hidden="false" customHeight="false" outlineLevel="0" collapsed="false">
      <c r="A144" s="22"/>
      <c r="B144" s="22"/>
      <c r="C144" s="45"/>
      <c r="D144" s="45"/>
      <c r="E144" s="46"/>
    </row>
    <row r="145" customFormat="false" ht="14.9" hidden="false" customHeight="true" outlineLevel="0" collapsed="false">
      <c r="A145" s="60" t="s">
        <v>173</v>
      </c>
      <c r="B145" s="60"/>
      <c r="C145" s="60"/>
      <c r="D145" s="60"/>
      <c r="E145" s="53" t="s">
        <v>207</v>
      </c>
    </row>
    <row r="146" customFormat="false" ht="14.9" hidden="false" customHeight="true" outlineLevel="0" collapsed="false">
      <c r="A146" s="91"/>
      <c r="B146" s="92" t="s">
        <v>174</v>
      </c>
      <c r="C146" s="92"/>
      <c r="D146" s="92"/>
      <c r="E146" s="61" t="s">
        <v>77</v>
      </c>
    </row>
    <row r="147" customFormat="false" ht="14.9" hidden="false" customHeight="true" outlineLevel="0" collapsed="false">
      <c r="A147" s="48" t="s">
        <v>175</v>
      </c>
      <c r="B147" s="50" t="s">
        <v>176</v>
      </c>
      <c r="C147" s="50"/>
      <c r="D147" s="50"/>
      <c r="E147" s="57" t="n">
        <f aca="false">E124</f>
        <v>0</v>
      </c>
    </row>
    <row r="148" customFormat="false" ht="14.9" hidden="false" customHeight="true" outlineLevel="0" collapsed="false">
      <c r="A148" s="48" t="s">
        <v>177</v>
      </c>
      <c r="B148" s="50" t="s">
        <v>178</v>
      </c>
      <c r="C148" s="50"/>
      <c r="D148" s="50"/>
      <c r="E148" s="57" t="n">
        <f aca="false">E125</f>
        <v>0</v>
      </c>
    </row>
    <row r="149" customFormat="false" ht="14.9" hidden="false" customHeight="true" outlineLevel="0" collapsed="false">
      <c r="A149" s="48" t="s">
        <v>179</v>
      </c>
      <c r="B149" s="50" t="s">
        <v>180</v>
      </c>
      <c r="C149" s="50"/>
      <c r="D149" s="50"/>
      <c r="E149" s="57" t="n">
        <f aca="false">E126</f>
        <v>0</v>
      </c>
    </row>
    <row r="150" customFormat="false" ht="14.9" hidden="false" customHeight="true" outlineLevel="0" collapsed="false">
      <c r="A150" s="48" t="s">
        <v>181</v>
      </c>
      <c r="B150" s="50" t="s">
        <v>182</v>
      </c>
      <c r="C150" s="50"/>
      <c r="D150" s="50"/>
      <c r="E150" s="57" t="n">
        <f aca="false">E127</f>
        <v>0</v>
      </c>
    </row>
    <row r="151" customFormat="false" ht="14.9" hidden="false" customHeight="true" outlineLevel="0" collapsed="false">
      <c r="A151" s="48" t="s">
        <v>183</v>
      </c>
      <c r="B151" s="50" t="s">
        <v>184</v>
      </c>
      <c r="C151" s="50"/>
      <c r="D151" s="50"/>
      <c r="E151" s="57" t="n">
        <f aca="false">E128</f>
        <v>0</v>
      </c>
    </row>
    <row r="152" customFormat="false" ht="14.9" hidden="false" customHeight="true" outlineLevel="0" collapsed="false">
      <c r="A152" s="48" t="s">
        <v>185</v>
      </c>
      <c r="B152" s="50" t="s">
        <v>186</v>
      </c>
      <c r="C152" s="50"/>
      <c r="D152" s="50"/>
      <c r="E152" s="57" t="n">
        <f aca="false">E141</f>
        <v>0</v>
      </c>
    </row>
    <row r="153" customFormat="false" ht="14.9" hidden="false" customHeight="true" outlineLevel="0" collapsed="false">
      <c r="A153" s="68" t="s">
        <v>187</v>
      </c>
      <c r="B153" s="68"/>
      <c r="C153" s="68"/>
      <c r="D153" s="68"/>
      <c r="E153" s="64" t="n">
        <f aca="false">ROUND(SUM(E147:E152),2)</f>
        <v>0</v>
      </c>
    </row>
    <row r="154" customFormat="false" ht="13.8" hidden="false" customHeight="false" outlineLevel="0" collapsed="false">
      <c r="A154" s="21"/>
      <c r="B154" s="21"/>
      <c r="C154" s="21"/>
      <c r="D154" s="21"/>
      <c r="E154" s="24"/>
    </row>
    <row r="155" customFormat="false" ht="14.9" hidden="false" customHeight="true" outlineLevel="0" collapsed="false">
      <c r="A155" s="60" t="s">
        <v>188</v>
      </c>
      <c r="B155" s="60"/>
      <c r="C155" s="60"/>
      <c r="D155" s="60"/>
      <c r="E155" s="53" t="s">
        <v>207</v>
      </c>
    </row>
    <row r="156" customFormat="false" ht="14.9" hidden="false" customHeight="true" outlineLevel="0" collapsed="false">
      <c r="A156" s="91" t="s">
        <v>189</v>
      </c>
      <c r="B156" s="91"/>
      <c r="C156" s="91"/>
      <c r="D156" s="91"/>
      <c r="E156" s="93" t="n">
        <v>1</v>
      </c>
    </row>
    <row r="157" customFormat="false" ht="14.9" hidden="false" customHeight="true" outlineLevel="0" collapsed="false">
      <c r="A157" s="91" t="s">
        <v>190</v>
      </c>
      <c r="B157" s="91"/>
      <c r="C157" s="91"/>
      <c r="D157" s="91"/>
      <c r="E157" s="93" t="n">
        <v>60</v>
      </c>
    </row>
    <row r="158" customFormat="false" ht="14.9" hidden="false" customHeight="true" outlineLevel="0" collapsed="false">
      <c r="A158" s="91" t="s">
        <v>211</v>
      </c>
      <c r="B158" s="91"/>
      <c r="C158" s="91"/>
      <c r="D158" s="91"/>
      <c r="E158" s="62" t="n">
        <f aca="false">E156*E157*E153</f>
        <v>0</v>
      </c>
    </row>
    <row r="159" customFormat="false" ht="14.9" hidden="false" customHeight="true" outlineLevel="0" collapsed="false">
      <c r="A159" s="68" t="s">
        <v>192</v>
      </c>
      <c r="B159" s="68"/>
      <c r="C159" s="68"/>
      <c r="D159" s="68"/>
      <c r="E159" s="64" t="n">
        <f aca="false">E158</f>
        <v>0</v>
      </c>
    </row>
    <row r="160" customFormat="false" ht="14.9" hidden="false" customHeight="true" outlineLevel="0" collapsed="false">
      <c r="A160" s="68" t="s">
        <v>212</v>
      </c>
      <c r="B160" s="68"/>
      <c r="C160" s="68"/>
      <c r="D160" s="68"/>
      <c r="E160" s="64" t="n">
        <f aca="false">E159/60</f>
        <v>0</v>
      </c>
    </row>
    <row r="161" customFormat="false" ht="14.9" hidden="false" customHeight="true" outlineLevel="0" collapsed="false">
      <c r="A161" s="68" t="s">
        <v>213</v>
      </c>
      <c r="B161" s="68"/>
      <c r="C161" s="68"/>
      <c r="D161" s="68"/>
      <c r="E161" s="64" t="n">
        <f aca="false">E158/E157</f>
        <v>0</v>
      </c>
    </row>
  </sheetData>
  <mergeCells count="132">
    <mergeCell ref="A1:E1"/>
    <mergeCell ref="A3:E3"/>
    <mergeCell ref="B5:E5"/>
    <mergeCell ref="B6:E6"/>
    <mergeCell ref="A8:E8"/>
    <mergeCell ref="B10:D10"/>
    <mergeCell ref="B11:D11"/>
    <mergeCell ref="B12:D12"/>
    <mergeCell ref="B13:D13"/>
    <mergeCell ref="A15:E15"/>
    <mergeCell ref="D17:E17"/>
    <mergeCell ref="D18:E18"/>
    <mergeCell ref="C19:D19"/>
    <mergeCell ref="A20:E20"/>
    <mergeCell ref="B21:D21"/>
    <mergeCell ref="B22:D22"/>
    <mergeCell ref="B23:D23"/>
    <mergeCell ref="A25:E25"/>
    <mergeCell ref="A27:E27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A38:D38"/>
    <mergeCell ref="A39:E39"/>
    <mergeCell ref="A41:E41"/>
    <mergeCell ref="A43:D43"/>
    <mergeCell ref="B44:C44"/>
    <mergeCell ref="B45:C45"/>
    <mergeCell ref="B46:C46"/>
    <mergeCell ref="A47:C47"/>
    <mergeCell ref="A48:E48"/>
    <mergeCell ref="A50:D50"/>
    <mergeCell ref="B51:C51"/>
    <mergeCell ref="A52:A58"/>
    <mergeCell ref="B52:C52"/>
    <mergeCell ref="B53:C53"/>
    <mergeCell ref="B54:C54"/>
    <mergeCell ref="B55:C55"/>
    <mergeCell ref="B56:C56"/>
    <mergeCell ref="B57:C57"/>
    <mergeCell ref="B58:C58"/>
    <mergeCell ref="B59:C59"/>
    <mergeCell ref="A60:C60"/>
    <mergeCell ref="A61:E61"/>
    <mergeCell ref="A63:D63"/>
    <mergeCell ref="B64:D64"/>
    <mergeCell ref="B65:C65"/>
    <mergeCell ref="B66:C66"/>
    <mergeCell ref="B67:D67"/>
    <mergeCell ref="B68:D68"/>
    <mergeCell ref="B69:D69"/>
    <mergeCell ref="A70:D70"/>
    <mergeCell ref="A72:E72"/>
    <mergeCell ref="A74:D74"/>
    <mergeCell ref="B75:D75"/>
    <mergeCell ref="B76:D76"/>
    <mergeCell ref="B77:D77"/>
    <mergeCell ref="B78:D78"/>
    <mergeCell ref="A79:D79"/>
    <mergeCell ref="A81:E81"/>
    <mergeCell ref="A83:D83"/>
    <mergeCell ref="B84:C84"/>
    <mergeCell ref="B85:C85"/>
    <mergeCell ref="B86:C86"/>
    <mergeCell ref="B87:C87"/>
    <mergeCell ref="B88:C88"/>
    <mergeCell ref="B89:C89"/>
    <mergeCell ref="B90:C90"/>
    <mergeCell ref="A91:D91"/>
    <mergeCell ref="A92:E92"/>
    <mergeCell ref="A94:E94"/>
    <mergeCell ref="A96:D96"/>
    <mergeCell ref="B97:C97"/>
    <mergeCell ref="B98:C98"/>
    <mergeCell ref="B99:C99"/>
    <mergeCell ref="B100:C100"/>
    <mergeCell ref="B101:C101"/>
    <mergeCell ref="B102:C102"/>
    <mergeCell ref="A103:D103"/>
    <mergeCell ref="A105:D105"/>
    <mergeCell ref="B106:D106"/>
    <mergeCell ref="B107:D107"/>
    <mergeCell ref="A108:D108"/>
    <mergeCell ref="A110:E110"/>
    <mergeCell ref="B112:D112"/>
    <mergeCell ref="B113:D113"/>
    <mergeCell ref="B114:D114"/>
    <mergeCell ref="B115:D115"/>
    <mergeCell ref="B116:D116"/>
    <mergeCell ref="B117:D117"/>
    <mergeCell ref="A118:D118"/>
    <mergeCell ref="A119:E119"/>
    <mergeCell ref="A121:E121"/>
    <mergeCell ref="B123:D123"/>
    <mergeCell ref="B124:D124"/>
    <mergeCell ref="B125:D125"/>
    <mergeCell ref="B126:D126"/>
    <mergeCell ref="B127:D127"/>
    <mergeCell ref="B128:D128"/>
    <mergeCell ref="A129:D129"/>
    <mergeCell ref="A131:E131"/>
    <mergeCell ref="A133:D133"/>
    <mergeCell ref="B134:C134"/>
    <mergeCell ref="B135:C135"/>
    <mergeCell ref="B136:C136"/>
    <mergeCell ref="B138:C138"/>
    <mergeCell ref="B139:C139"/>
    <mergeCell ref="B140:C140"/>
    <mergeCell ref="A141:D141"/>
    <mergeCell ref="A143:E143"/>
    <mergeCell ref="A145:D145"/>
    <mergeCell ref="B146:D146"/>
    <mergeCell ref="B147:D147"/>
    <mergeCell ref="B148:D148"/>
    <mergeCell ref="B149:D149"/>
    <mergeCell ref="B150:D150"/>
    <mergeCell ref="B151:D151"/>
    <mergeCell ref="B152:D152"/>
    <mergeCell ref="A153:D153"/>
    <mergeCell ref="A155:D155"/>
    <mergeCell ref="A156:D156"/>
    <mergeCell ref="A157:D157"/>
    <mergeCell ref="A158:D158"/>
    <mergeCell ref="A159:D159"/>
    <mergeCell ref="A160:D160"/>
    <mergeCell ref="A161:D161"/>
  </mergeCells>
  <printOptions headings="false" gridLines="false" gridLinesSet="true" horizontalCentered="tru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false"/>
  </sheetPr>
  <dimension ref="A1:E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1" topLeftCell="D14" activePane="bottomRight" state="frozen"/>
      <selection pane="topLeft" activeCell="A1" activeCellId="0" sqref="A1"/>
      <selection pane="topRight" activeCell="D1" activeCellId="0" sqref="D1"/>
      <selection pane="bottomLeft" activeCell="A14" activeCellId="0" sqref="A14"/>
      <selection pane="bottomRight" activeCell="G19" activeCellId="1" sqref="A156:D158 G19"/>
    </sheetView>
  </sheetViews>
  <sheetFormatPr defaultColWidth="14.4375" defaultRowHeight="13.8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40.7"/>
    <col collapsed="false" customWidth="true" hidden="false" outlineLevel="0" max="3" min="3" style="1" width="11.57"/>
    <col collapsed="false" customWidth="true" hidden="false" outlineLevel="0" max="4" min="4" style="1" width="9.29"/>
    <col collapsed="false" customWidth="true" hidden="false" outlineLevel="0" max="5" min="5" style="1" width="19.86"/>
  </cols>
  <sheetData>
    <row r="1" customFormat="false" ht="14.9" hidden="false" customHeight="false" outlineLevel="0" collapsed="false">
      <c r="A1" s="108" t="s">
        <v>193</v>
      </c>
      <c r="B1" s="108" t="s">
        <v>210</v>
      </c>
      <c r="C1" s="108" t="s">
        <v>214</v>
      </c>
      <c r="D1" s="108" t="s">
        <v>215</v>
      </c>
      <c r="E1" s="109" t="s">
        <v>216</v>
      </c>
    </row>
    <row r="2" customFormat="false" ht="14.9" hidden="false" customHeight="false" outlineLevel="0" collapsed="false">
      <c r="A2" s="110" t="n">
        <v>1</v>
      </c>
      <c r="B2" s="111" t="s">
        <v>217</v>
      </c>
      <c r="C2" s="48" t="s">
        <v>218</v>
      </c>
      <c r="D2" s="48" t="n">
        <v>3</v>
      </c>
      <c r="E2" s="57"/>
    </row>
    <row r="3" customFormat="false" ht="14.9" hidden="false" customHeight="false" outlineLevel="0" collapsed="false">
      <c r="A3" s="110" t="n">
        <v>2</v>
      </c>
      <c r="B3" s="111" t="s">
        <v>219</v>
      </c>
      <c r="C3" s="48" t="s">
        <v>195</v>
      </c>
      <c r="D3" s="48" t="n">
        <v>1</v>
      </c>
      <c r="E3" s="57"/>
    </row>
    <row r="4" customFormat="false" ht="14.9" hidden="false" customHeight="false" outlineLevel="0" collapsed="false">
      <c r="A4" s="110" t="n">
        <v>3</v>
      </c>
      <c r="B4" s="111" t="s">
        <v>220</v>
      </c>
      <c r="C4" s="48" t="s">
        <v>195</v>
      </c>
      <c r="D4" s="48" t="n">
        <v>1</v>
      </c>
      <c r="E4" s="57"/>
    </row>
    <row r="5" customFormat="false" ht="14.9" hidden="false" customHeight="false" outlineLevel="0" collapsed="false">
      <c r="A5" s="110" t="n">
        <v>4</v>
      </c>
      <c r="B5" s="111" t="s">
        <v>221</v>
      </c>
      <c r="C5" s="48" t="s">
        <v>218</v>
      </c>
      <c r="D5" s="48" t="n">
        <v>5</v>
      </c>
      <c r="E5" s="57"/>
    </row>
    <row r="6" customFormat="false" ht="14.9" hidden="false" customHeight="false" outlineLevel="0" collapsed="false">
      <c r="A6" s="110" t="n">
        <v>5</v>
      </c>
      <c r="B6" s="111" t="s">
        <v>222</v>
      </c>
      <c r="C6" s="48" t="s">
        <v>218</v>
      </c>
      <c r="D6" s="48" t="n">
        <v>5</v>
      </c>
      <c r="E6" s="57"/>
    </row>
    <row r="7" customFormat="false" ht="28.35" hidden="false" customHeight="false" outlineLevel="0" collapsed="false">
      <c r="A7" s="110" t="n">
        <v>6</v>
      </c>
      <c r="B7" s="111" t="s">
        <v>223</v>
      </c>
      <c r="C7" s="48" t="s">
        <v>224</v>
      </c>
      <c r="D7" s="48" t="n">
        <v>3</v>
      </c>
      <c r="E7" s="57"/>
    </row>
    <row r="8" customFormat="false" ht="14.9" hidden="false" customHeight="false" outlineLevel="0" collapsed="false">
      <c r="A8" s="110" t="n">
        <v>7</v>
      </c>
      <c r="B8" s="111" t="s">
        <v>225</v>
      </c>
      <c r="C8" s="48" t="s">
        <v>195</v>
      </c>
      <c r="D8" s="48" t="n">
        <v>4</v>
      </c>
      <c r="E8" s="57"/>
    </row>
    <row r="9" customFormat="false" ht="14.9" hidden="false" customHeight="false" outlineLevel="0" collapsed="false">
      <c r="A9" s="110" t="n">
        <v>8</v>
      </c>
      <c r="B9" s="111" t="s">
        <v>226</v>
      </c>
      <c r="C9" s="48" t="s">
        <v>195</v>
      </c>
      <c r="D9" s="48" t="n">
        <v>2</v>
      </c>
      <c r="E9" s="57"/>
    </row>
    <row r="10" customFormat="false" ht="28.35" hidden="false" customHeight="false" outlineLevel="0" collapsed="false">
      <c r="A10" s="110" t="n">
        <v>9</v>
      </c>
      <c r="B10" s="111" t="s">
        <v>227</v>
      </c>
      <c r="C10" s="48" t="s">
        <v>228</v>
      </c>
      <c r="D10" s="48" t="n">
        <v>2</v>
      </c>
      <c r="E10" s="57"/>
    </row>
    <row r="11" customFormat="false" ht="14.9" hidden="false" customHeight="false" outlineLevel="0" collapsed="false">
      <c r="A11" s="110" t="n">
        <v>10</v>
      </c>
      <c r="B11" s="111" t="s">
        <v>229</v>
      </c>
      <c r="C11" s="48" t="s">
        <v>218</v>
      </c>
      <c r="D11" s="48" t="n">
        <v>2</v>
      </c>
      <c r="E11" s="57"/>
    </row>
    <row r="12" customFormat="false" ht="14.9" hidden="false" customHeight="false" outlineLevel="0" collapsed="false">
      <c r="A12" s="110" t="n">
        <v>11</v>
      </c>
      <c r="B12" s="111" t="s">
        <v>230</v>
      </c>
      <c r="C12" s="48" t="s">
        <v>231</v>
      </c>
      <c r="D12" s="48" t="n">
        <v>1</v>
      </c>
      <c r="E12" s="57"/>
    </row>
    <row r="13" customFormat="false" ht="14.9" hidden="false" customHeight="false" outlineLevel="0" collapsed="false">
      <c r="A13" s="110" t="n">
        <v>12</v>
      </c>
      <c r="B13" s="111" t="s">
        <v>232</v>
      </c>
      <c r="C13" s="48" t="s">
        <v>195</v>
      </c>
      <c r="D13" s="48" t="n">
        <v>1</v>
      </c>
      <c r="E13" s="57"/>
    </row>
    <row r="14" customFormat="false" ht="14.9" hidden="false" customHeight="false" outlineLevel="0" collapsed="false">
      <c r="A14" s="110" t="n">
        <v>13</v>
      </c>
      <c r="B14" s="111" t="s">
        <v>233</v>
      </c>
      <c r="C14" s="48" t="s">
        <v>195</v>
      </c>
      <c r="D14" s="48" t="n">
        <v>4</v>
      </c>
      <c r="E14" s="57"/>
    </row>
    <row r="15" customFormat="false" ht="28.35" hidden="false" customHeight="false" outlineLevel="0" collapsed="false">
      <c r="A15" s="110" t="n">
        <v>14</v>
      </c>
      <c r="B15" s="111" t="s">
        <v>234</v>
      </c>
      <c r="C15" s="48" t="s">
        <v>235</v>
      </c>
      <c r="D15" s="48" t="n">
        <v>5</v>
      </c>
      <c r="E15" s="57"/>
    </row>
    <row r="16" customFormat="false" ht="28.35" hidden="false" customHeight="false" outlineLevel="0" collapsed="false">
      <c r="A16" s="110" t="n">
        <v>15</v>
      </c>
      <c r="B16" s="111" t="s">
        <v>236</v>
      </c>
      <c r="C16" s="48" t="s">
        <v>237</v>
      </c>
      <c r="D16" s="48" t="n">
        <v>1</v>
      </c>
      <c r="E16" s="57"/>
    </row>
    <row r="17" customFormat="false" ht="28.35" hidden="false" customHeight="false" outlineLevel="0" collapsed="false">
      <c r="A17" s="110" t="n">
        <v>16</v>
      </c>
      <c r="B17" s="111" t="s">
        <v>238</v>
      </c>
      <c r="C17" s="48" t="s">
        <v>239</v>
      </c>
      <c r="D17" s="48" t="n">
        <v>10</v>
      </c>
      <c r="E17" s="57"/>
    </row>
    <row r="18" customFormat="false" ht="14.9" hidden="false" customHeight="false" outlineLevel="0" collapsed="false">
      <c r="A18" s="110" t="n">
        <v>17</v>
      </c>
      <c r="B18" s="111" t="s">
        <v>240</v>
      </c>
      <c r="C18" s="48" t="s">
        <v>195</v>
      </c>
      <c r="D18" s="48" t="n">
        <v>20</v>
      </c>
      <c r="E18" s="57"/>
    </row>
    <row r="19" customFormat="false" ht="14.9" hidden="false" customHeight="false" outlineLevel="0" collapsed="false">
      <c r="A19" s="110" t="n">
        <v>18</v>
      </c>
      <c r="B19" s="111" t="s">
        <v>241</v>
      </c>
      <c r="C19" s="48" t="s">
        <v>195</v>
      </c>
      <c r="D19" s="48" t="n">
        <v>1</v>
      </c>
      <c r="E19" s="57"/>
    </row>
    <row r="20" customFormat="false" ht="14.9" hidden="false" customHeight="false" outlineLevel="0" collapsed="false">
      <c r="A20" s="110" t="n">
        <v>19</v>
      </c>
      <c r="B20" s="111" t="s">
        <v>242</v>
      </c>
      <c r="C20" s="48" t="s">
        <v>243</v>
      </c>
      <c r="D20" s="48" t="n">
        <v>2</v>
      </c>
      <c r="E20" s="57"/>
    </row>
    <row r="21" customFormat="false" ht="14.9" hidden="false" customHeight="false" outlineLevel="0" collapsed="false">
      <c r="A21" s="110" t="n">
        <v>20</v>
      </c>
      <c r="B21" s="111" t="s">
        <v>244</v>
      </c>
      <c r="C21" s="48" t="s">
        <v>218</v>
      </c>
      <c r="D21" s="48" t="n">
        <v>3</v>
      </c>
      <c r="E21" s="57"/>
    </row>
    <row r="22" customFormat="false" ht="14.9" hidden="false" customHeight="false" outlineLevel="0" collapsed="false">
      <c r="A22" s="110" t="n">
        <v>21</v>
      </c>
      <c r="B22" s="111" t="s">
        <v>245</v>
      </c>
      <c r="C22" s="48" t="s">
        <v>218</v>
      </c>
      <c r="D22" s="48" t="n">
        <v>2</v>
      </c>
      <c r="E22" s="57"/>
    </row>
    <row r="23" customFormat="false" ht="28.35" hidden="false" customHeight="false" outlineLevel="0" collapsed="false">
      <c r="A23" s="110" t="n">
        <v>22</v>
      </c>
      <c r="B23" s="111" t="s">
        <v>246</v>
      </c>
      <c r="C23" s="48" t="s">
        <v>247</v>
      </c>
      <c r="D23" s="48" t="n">
        <v>1</v>
      </c>
      <c r="E23" s="57"/>
    </row>
    <row r="24" customFormat="false" ht="28.35" hidden="false" customHeight="false" outlineLevel="0" collapsed="false">
      <c r="A24" s="110" t="n">
        <v>23</v>
      </c>
      <c r="B24" s="111" t="s">
        <v>248</v>
      </c>
      <c r="C24" s="48" t="s">
        <v>247</v>
      </c>
      <c r="D24" s="48" t="n">
        <v>1</v>
      </c>
      <c r="E24" s="57"/>
    </row>
    <row r="25" customFormat="false" ht="28.35" hidden="false" customHeight="false" outlineLevel="0" collapsed="false">
      <c r="A25" s="110" t="n">
        <v>24</v>
      </c>
      <c r="B25" s="111" t="s">
        <v>249</v>
      </c>
      <c r="C25" s="48" t="s">
        <v>247</v>
      </c>
      <c r="D25" s="48" t="n">
        <v>1</v>
      </c>
      <c r="E25" s="57"/>
    </row>
    <row r="26" customFormat="false" ht="14.9" hidden="false" customHeight="false" outlineLevel="0" collapsed="false">
      <c r="A26" s="110" t="n">
        <v>25</v>
      </c>
      <c r="B26" s="111" t="s">
        <v>250</v>
      </c>
      <c r="C26" s="48" t="s">
        <v>195</v>
      </c>
      <c r="D26" s="48" t="n">
        <v>1</v>
      </c>
      <c r="E26" s="57"/>
    </row>
    <row r="27" customFormat="false" ht="28.35" hidden="false" customHeight="false" outlineLevel="0" collapsed="false">
      <c r="A27" s="110" t="n">
        <v>26</v>
      </c>
      <c r="B27" s="111" t="s">
        <v>251</v>
      </c>
      <c r="C27" s="48" t="s">
        <v>252</v>
      </c>
      <c r="D27" s="48" t="n">
        <v>2</v>
      </c>
      <c r="E27" s="57"/>
    </row>
    <row r="28" customFormat="false" ht="13.8" hidden="false" customHeight="false" outlineLevel="0" collapsed="false">
      <c r="D28" s="22"/>
      <c r="E28" s="112"/>
    </row>
    <row r="29" customFormat="false" ht="28.35" hidden="false" customHeight="false" outlineLevel="0" collapsed="false">
      <c r="B29" s="108" t="s">
        <v>203</v>
      </c>
      <c r="C29" s="108" t="s">
        <v>253</v>
      </c>
      <c r="D29" s="113" t="s">
        <v>254</v>
      </c>
      <c r="E29" s="113" t="s">
        <v>205</v>
      </c>
    </row>
    <row r="30" customFormat="false" ht="14.9" hidden="false" customHeight="false" outlineLevel="0" collapsed="false">
      <c r="A30" s="22"/>
      <c r="B30" s="114" t="s">
        <v>255</v>
      </c>
      <c r="C30" s="115" t="n">
        <f aca="false">SUMPRODUCT(D2:D27*$E$2:$E$27)</f>
        <v>0</v>
      </c>
      <c r="D30" s="114" t="n">
        <v>60</v>
      </c>
      <c r="E30" s="115" t="n">
        <f aca="false">C30*D30</f>
        <v>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G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B4" activeCellId="1" sqref="A156:D158 B4"/>
    </sheetView>
  </sheetViews>
  <sheetFormatPr defaultColWidth="14.4375" defaultRowHeight="13.8" zeroHeight="false" outlineLevelRow="0" outlineLevelCol="0"/>
  <cols>
    <col collapsed="false" customWidth="true" hidden="false" outlineLevel="0" max="1" min="1" style="1" width="7.14"/>
    <col collapsed="false" customWidth="true" hidden="false" outlineLevel="0" max="2" min="2" style="1" width="49"/>
    <col collapsed="false" customWidth="true" hidden="false" outlineLevel="0" max="3" min="3" style="1" width="11.29"/>
    <col collapsed="false" customWidth="true" hidden="false" outlineLevel="0" max="4" min="4" style="1" width="12.29"/>
    <col collapsed="false" customWidth="true" hidden="false" outlineLevel="0" max="5" min="5" style="1" width="6.43"/>
    <col collapsed="false" customWidth="true" hidden="false" outlineLevel="0" max="7" min="6" style="1" width="17"/>
  </cols>
  <sheetData>
    <row r="1" customFormat="false" ht="55.2" hidden="false" customHeight="true" outlineLevel="0" collapsed="false">
      <c r="A1" s="94" t="s">
        <v>193</v>
      </c>
      <c r="B1" s="94" t="s">
        <v>194</v>
      </c>
      <c r="C1" s="94" t="s">
        <v>195</v>
      </c>
      <c r="D1" s="95" t="s">
        <v>196</v>
      </c>
      <c r="E1" s="95" t="s">
        <v>256</v>
      </c>
      <c r="F1" s="97" t="s">
        <v>216</v>
      </c>
      <c r="G1" s="97" t="s">
        <v>257</v>
      </c>
    </row>
    <row r="2" customFormat="false" ht="14.9" hidden="false" customHeight="false" outlineLevel="0" collapsed="false">
      <c r="A2" s="94"/>
      <c r="B2" s="94"/>
      <c r="C2" s="94"/>
      <c r="D2" s="94"/>
      <c r="E2" s="95" t="s">
        <v>215</v>
      </c>
      <c r="F2" s="97"/>
      <c r="G2" s="97"/>
    </row>
    <row r="3" customFormat="false" ht="28.35" hidden="false" customHeight="false" outlineLevel="0" collapsed="false">
      <c r="A3" s="98" t="n">
        <v>1</v>
      </c>
      <c r="B3" s="116" t="s">
        <v>258</v>
      </c>
      <c r="C3" s="98" t="s">
        <v>195</v>
      </c>
      <c r="D3" s="98" t="n">
        <v>36</v>
      </c>
      <c r="E3" s="117" t="n">
        <v>1</v>
      </c>
      <c r="F3" s="100"/>
      <c r="G3" s="100" t="n">
        <f aca="false">F3/D3</f>
        <v>0</v>
      </c>
    </row>
    <row r="4" customFormat="false" ht="14.9" hidden="false" customHeight="false" outlineLevel="0" collapsed="false">
      <c r="A4" s="36" t="n">
        <v>2</v>
      </c>
      <c r="B4" s="101" t="s">
        <v>259</v>
      </c>
      <c r="C4" s="36" t="s">
        <v>195</v>
      </c>
      <c r="D4" s="36" t="n">
        <v>36</v>
      </c>
      <c r="E4" s="118" t="n">
        <v>1</v>
      </c>
      <c r="F4" s="102"/>
      <c r="G4" s="102" t="n">
        <f aca="false">F4/D4</f>
        <v>0</v>
      </c>
    </row>
    <row r="5" customFormat="false" ht="41.75" hidden="false" customHeight="false" outlineLevel="0" collapsed="false">
      <c r="A5" s="98" t="n">
        <v>3</v>
      </c>
      <c r="B5" s="116" t="s">
        <v>260</v>
      </c>
      <c r="C5" s="98" t="s">
        <v>195</v>
      </c>
      <c r="D5" s="98" t="n">
        <v>60</v>
      </c>
      <c r="E5" s="117" t="n">
        <v>1</v>
      </c>
      <c r="F5" s="100"/>
      <c r="G5" s="100" t="n">
        <f aca="false">F5/D5</f>
        <v>0</v>
      </c>
    </row>
    <row r="6" customFormat="false" ht="28.35" hidden="false" customHeight="false" outlineLevel="0" collapsed="false">
      <c r="A6" s="36" t="n">
        <v>4</v>
      </c>
      <c r="B6" s="101" t="s">
        <v>261</v>
      </c>
      <c r="C6" s="36" t="s">
        <v>195</v>
      </c>
      <c r="D6" s="36" t="n">
        <v>24</v>
      </c>
      <c r="E6" s="118" t="n">
        <v>1</v>
      </c>
      <c r="F6" s="102"/>
      <c r="G6" s="102" t="n">
        <f aca="false">F6/D6</f>
        <v>0</v>
      </c>
    </row>
    <row r="7" customFormat="false" ht="14.9" hidden="false" customHeight="false" outlineLevel="0" collapsed="false">
      <c r="A7" s="119" t="n">
        <v>5</v>
      </c>
      <c r="B7" s="116" t="s">
        <v>262</v>
      </c>
      <c r="C7" s="98" t="s">
        <v>195</v>
      </c>
      <c r="D7" s="98" t="n">
        <v>12</v>
      </c>
      <c r="E7" s="117" t="n">
        <v>3</v>
      </c>
      <c r="F7" s="100"/>
      <c r="G7" s="100" t="n">
        <f aca="false">F7/D7</f>
        <v>0</v>
      </c>
    </row>
    <row r="8" customFormat="false" ht="13.8" hidden="false" customHeight="false" outlineLevel="0" collapsed="false">
      <c r="A8" s="3"/>
      <c r="B8" s="103"/>
      <c r="C8" s="22"/>
      <c r="D8" s="104"/>
      <c r="E8" s="104"/>
      <c r="F8" s="3"/>
      <c r="G8" s="3"/>
    </row>
    <row r="9" customFormat="false" ht="41.75" hidden="false" customHeight="false" outlineLevel="0" collapsed="false">
      <c r="A9" s="3"/>
      <c r="B9" s="91" t="s">
        <v>203</v>
      </c>
      <c r="C9" s="106" t="s">
        <v>204</v>
      </c>
      <c r="D9" s="106" t="s">
        <v>205</v>
      </c>
      <c r="E9" s="104"/>
      <c r="F9" s="107"/>
      <c r="G9" s="107"/>
    </row>
    <row r="10" customFormat="false" ht="14.9" hidden="false" customHeight="false" outlineLevel="0" collapsed="false">
      <c r="A10" s="3"/>
      <c r="B10" s="50" t="s">
        <v>255</v>
      </c>
      <c r="C10" s="57" t="n">
        <f aca="false">SUMPRODUCT(E3:E7*$G$3:$G$7)</f>
        <v>0</v>
      </c>
      <c r="D10" s="57" t="n">
        <f aca="false">C10*60</f>
        <v>0</v>
      </c>
      <c r="E10" s="104"/>
      <c r="F10" s="3"/>
      <c r="G10" s="3"/>
    </row>
  </sheetData>
  <mergeCells count="6">
    <mergeCell ref="A1:A2"/>
    <mergeCell ref="B1:B2"/>
    <mergeCell ref="C1:C2"/>
    <mergeCell ref="D1:D2"/>
    <mergeCell ref="F1:F2"/>
    <mergeCell ref="G1:G2"/>
  </mergeCells>
  <printOptions headings="false" gridLines="false" gridLinesSet="true" horizontalCentered="true" verticalCentered="false"/>
  <pageMargins left="0.511805555555556" right="0.511805555555556" top="0.7875" bottom="0.78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false"/>
  </sheetPr>
  <dimension ref="A1:G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3" ySplit="2" topLeftCell="D3" activePane="bottomRight" state="frozen"/>
      <selection pane="topLeft" activeCell="A1" activeCellId="0" sqref="A1"/>
      <selection pane="topRight" activeCell="D1" activeCellId="0" sqref="D1"/>
      <selection pane="bottomLeft" activeCell="A3" activeCellId="0" sqref="A3"/>
      <selection pane="bottomRight" activeCell="B18" activeCellId="1" sqref="A156:D158 B18"/>
    </sheetView>
  </sheetViews>
  <sheetFormatPr defaultColWidth="14.4375" defaultRowHeight="13.8" zeroHeight="false" outlineLevelRow="0" outlineLevelCol="0"/>
  <cols>
    <col collapsed="false" customWidth="true" hidden="false" outlineLevel="0" max="1" min="1" style="1" width="7.14"/>
    <col collapsed="false" customWidth="true" hidden="false" outlineLevel="0" max="2" min="2" style="1" width="49"/>
    <col collapsed="false" customWidth="true" hidden="false" outlineLevel="0" max="3" min="3" style="1" width="11.29"/>
    <col collapsed="false" customWidth="true" hidden="false" outlineLevel="0" max="4" min="4" style="1" width="10.29"/>
    <col collapsed="false" customWidth="true" hidden="false" outlineLevel="0" max="5" min="5" style="1" width="9.7"/>
    <col collapsed="false" customWidth="true" hidden="false" outlineLevel="0" max="6" min="6" style="1" width="16.43"/>
    <col collapsed="false" customWidth="true" hidden="false" outlineLevel="0" max="7" min="7" style="1" width="14"/>
  </cols>
  <sheetData>
    <row r="1" customFormat="false" ht="28.35" hidden="false" customHeight="true" outlineLevel="0" collapsed="false">
      <c r="A1" s="94" t="s">
        <v>193</v>
      </c>
      <c r="B1" s="94" t="s">
        <v>194</v>
      </c>
      <c r="C1" s="94" t="s">
        <v>195</v>
      </c>
      <c r="D1" s="95" t="s">
        <v>196</v>
      </c>
      <c r="E1" s="95" t="s">
        <v>197</v>
      </c>
      <c r="F1" s="97" t="s">
        <v>216</v>
      </c>
      <c r="G1" s="97" t="s">
        <v>257</v>
      </c>
    </row>
    <row r="2" customFormat="false" ht="14.9" hidden="false" customHeight="false" outlineLevel="0" collapsed="false">
      <c r="A2" s="94"/>
      <c r="B2" s="94"/>
      <c r="C2" s="94"/>
      <c r="D2" s="94"/>
      <c r="E2" s="95" t="s">
        <v>215</v>
      </c>
      <c r="F2" s="97"/>
      <c r="G2" s="97"/>
    </row>
    <row r="3" customFormat="false" ht="14.9" hidden="false" customHeight="false" outlineLevel="0" collapsed="false">
      <c r="A3" s="98" t="n">
        <v>1</v>
      </c>
      <c r="B3" s="116" t="s">
        <v>263</v>
      </c>
      <c r="C3" s="98" t="s">
        <v>231</v>
      </c>
      <c r="D3" s="98" t="n">
        <v>1</v>
      </c>
      <c r="E3" s="117" t="n">
        <v>1</v>
      </c>
      <c r="F3" s="100"/>
      <c r="G3" s="100" t="n">
        <f aca="false">F3/D3</f>
        <v>0</v>
      </c>
    </row>
    <row r="4" customFormat="false" ht="14.9" hidden="false" customHeight="false" outlineLevel="0" collapsed="false">
      <c r="A4" s="36" t="n">
        <v>2</v>
      </c>
      <c r="B4" s="101" t="s">
        <v>264</v>
      </c>
      <c r="C4" s="36" t="s">
        <v>195</v>
      </c>
      <c r="D4" s="36" t="n">
        <v>12</v>
      </c>
      <c r="E4" s="118" t="n">
        <v>1</v>
      </c>
      <c r="F4" s="102"/>
      <c r="G4" s="102" t="n">
        <f aca="false">F4/D4</f>
        <v>0</v>
      </c>
    </row>
    <row r="5" customFormat="false" ht="28.35" hidden="false" customHeight="false" outlineLevel="0" collapsed="false">
      <c r="A5" s="98" t="n">
        <v>3</v>
      </c>
      <c r="B5" s="116" t="s">
        <v>265</v>
      </c>
      <c r="C5" s="98" t="s">
        <v>231</v>
      </c>
      <c r="D5" s="98" t="n">
        <v>12</v>
      </c>
      <c r="E5" s="117" t="n">
        <v>1</v>
      </c>
      <c r="F5" s="100"/>
      <c r="G5" s="100" t="n">
        <f aca="false">F5/D5</f>
        <v>0</v>
      </c>
    </row>
    <row r="6" customFormat="false" ht="28.35" hidden="false" customHeight="false" outlineLevel="0" collapsed="false">
      <c r="A6" s="36" t="n">
        <v>4</v>
      </c>
      <c r="B6" s="120" t="s">
        <v>266</v>
      </c>
      <c r="C6" s="36" t="s">
        <v>231</v>
      </c>
      <c r="D6" s="118" t="n">
        <v>12</v>
      </c>
      <c r="E6" s="118" t="n">
        <v>1</v>
      </c>
      <c r="F6" s="102"/>
      <c r="G6" s="102" t="n">
        <f aca="false">F6/D6</f>
        <v>0</v>
      </c>
    </row>
    <row r="7" customFormat="false" ht="14.9" hidden="false" customHeight="false" outlineLevel="0" collapsed="false">
      <c r="A7" s="98" t="n">
        <v>5</v>
      </c>
      <c r="B7" s="101" t="s">
        <v>267</v>
      </c>
      <c r="C7" s="98" t="s">
        <v>195</v>
      </c>
      <c r="D7" s="118" t="n">
        <v>12</v>
      </c>
      <c r="E7" s="117" t="n">
        <v>1</v>
      </c>
      <c r="F7" s="100"/>
      <c r="G7" s="100" t="n">
        <f aca="false">F7/D7</f>
        <v>0</v>
      </c>
    </row>
    <row r="8" customFormat="false" ht="13.8" hidden="false" customHeight="false" outlineLevel="0" collapsed="false">
      <c r="A8" s="3"/>
      <c r="B8" s="103"/>
      <c r="C8" s="22"/>
      <c r="D8" s="104"/>
      <c r="E8" s="105"/>
      <c r="F8" s="3"/>
      <c r="G8" s="3"/>
    </row>
    <row r="9" customFormat="false" ht="55.2" hidden="false" customHeight="false" outlineLevel="0" collapsed="false">
      <c r="A9" s="3"/>
      <c r="B9" s="91" t="s">
        <v>203</v>
      </c>
      <c r="C9" s="106" t="s">
        <v>204</v>
      </c>
      <c r="D9" s="106" t="s">
        <v>205</v>
      </c>
      <c r="E9" s="105"/>
      <c r="F9" s="3"/>
      <c r="G9" s="107"/>
    </row>
    <row r="10" customFormat="false" ht="14.9" hidden="false" customHeight="false" outlineLevel="0" collapsed="false">
      <c r="A10" s="3"/>
      <c r="B10" s="121" t="s">
        <v>255</v>
      </c>
      <c r="C10" s="122" t="n">
        <f aca="false">SUMPRODUCT(E3:E7*$G$3:$G$7)</f>
        <v>0</v>
      </c>
      <c r="D10" s="122" t="n">
        <f aca="false">60*C10</f>
        <v>0</v>
      </c>
      <c r="E10" s="105"/>
      <c r="F10" s="3"/>
      <c r="G10" s="3"/>
    </row>
  </sheetData>
  <mergeCells count="6">
    <mergeCell ref="A1:A2"/>
    <mergeCell ref="B1:B2"/>
    <mergeCell ref="C1:C2"/>
    <mergeCell ref="D1:D2"/>
    <mergeCell ref="F1:F2"/>
    <mergeCell ref="G1:G2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LibreOffice/7.5.4.2$Linux_X86_64 LibreOffice_project/f5df176c80caea84288e6d2ddbbc413e4968a422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>Anderson Novais Soares</cp:lastModifiedBy>
  <dcterms:modified xsi:type="dcterms:W3CDTF">2023-07-05T08:43:19Z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