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13_ncr:1_{D024AA72-EA9E-4739-AADA-480DACD032A8}" xr6:coauthVersionLast="47" xr6:coauthVersionMax="47" xr10:uidLastSave="{00000000-0000-0000-0000-000000000000}"/>
  <bookViews>
    <workbookView xWindow="-110" yWindow="-110" windowWidth="19420" windowHeight="10420" tabRatio="775" firstSheet="3" activeTab="7" xr2:uid="{00000000-000D-0000-FFFF-FFFF00000000}"/>
  </bookViews>
  <sheets>
    <sheet name="Globalizadora" sheetId="1" r:id="rId1"/>
    <sheet name="Servente Limpeza" sheetId="2" r:id="rId2"/>
    <sheet name="Produtividade - Limpeza" sheetId="3" r:id="rId3"/>
    <sheet name="Materiais - Limpeza" sheetId="4" r:id="rId4"/>
    <sheet name="Equipamentos - Limpeza" sheetId="5" r:id="rId5"/>
    <sheet name="Porteiro Diurno" sheetId="6" r:id="rId6"/>
    <sheet name="Porteiro Noturno" sheetId="7" r:id="rId7"/>
    <sheet name="Recepcionista" sheetId="8" r:id="rId8"/>
    <sheet name="Uniformes e EPIs" sheetId="9" r:id="rId9"/>
  </sheets>
  <definedNames>
    <definedName name="_xlnm.Print_Area" localSheetId="5">'Porteiro Diurno'!$A$1:$E$177</definedName>
    <definedName name="_xlnm.Print_Area" localSheetId="6">'Porteiro Noturno'!$A$1:$E$180</definedName>
    <definedName name="_xlnm.Print_Area" localSheetId="7">Recepcionista!$A$1:$E$177</definedName>
    <definedName name="_xlnm.Print_Area" localSheetId="1">'Servente Limpeza'!$A$1:$H$188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E36" i="9" l="1"/>
  <c r="E35" i="9"/>
  <c r="E34" i="9"/>
  <c r="E33" i="9"/>
  <c r="E26" i="9"/>
  <c r="E25" i="9"/>
  <c r="E24" i="9"/>
  <c r="E23" i="9"/>
  <c r="E19" i="9"/>
  <c r="E18" i="9"/>
  <c r="E17" i="9"/>
  <c r="E16" i="9"/>
  <c r="E15" i="9"/>
  <c r="E14" i="9"/>
  <c r="E13" i="9"/>
  <c r="E12" i="9"/>
  <c r="E11" i="9"/>
  <c r="E10" i="9"/>
  <c r="E9" i="9"/>
  <c r="A5" i="9"/>
  <c r="A4" i="9"/>
  <c r="D168" i="8"/>
  <c r="D166" i="8"/>
  <c r="D165" i="8"/>
  <c r="D164" i="8"/>
  <c r="D149" i="8"/>
  <c r="D151" i="8" s="1"/>
  <c r="E139" i="8"/>
  <c r="E158" i="8" s="1"/>
  <c r="D124" i="8"/>
  <c r="D119" i="8"/>
  <c r="D104" i="8"/>
  <c r="D102" i="8"/>
  <c r="D101" i="8"/>
  <c r="D99" i="8"/>
  <c r="D100" i="8" s="1"/>
  <c r="E80" i="8"/>
  <c r="E81" i="8" s="1"/>
  <c r="E79" i="8"/>
  <c r="E77" i="8"/>
  <c r="E76" i="8"/>
  <c r="D72" i="8"/>
  <c r="D58" i="8"/>
  <c r="E39" i="8"/>
  <c r="E38" i="8"/>
  <c r="E33" i="8" s="1"/>
  <c r="E40" i="8" s="1"/>
  <c r="E37" i="8"/>
  <c r="A2" i="8"/>
  <c r="A1" i="8"/>
  <c r="D171" i="7"/>
  <c r="D169" i="7"/>
  <c r="D168" i="7"/>
  <c r="D167" i="7"/>
  <c r="E158" i="7"/>
  <c r="D149" i="7"/>
  <c r="D151" i="7" s="1"/>
  <c r="E139" i="7"/>
  <c r="D124" i="7"/>
  <c r="D119" i="7"/>
  <c r="D104" i="7"/>
  <c r="D103" i="7"/>
  <c r="D102" i="7"/>
  <c r="D101" i="7"/>
  <c r="D100" i="7"/>
  <c r="D99" i="7"/>
  <c r="E79" i="7"/>
  <c r="E80" i="7" s="1"/>
  <c r="E81" i="7" s="1"/>
  <c r="E76" i="7"/>
  <c r="D72" i="7"/>
  <c r="D130" i="7" s="1"/>
  <c r="D59" i="7"/>
  <c r="D58" i="7"/>
  <c r="E39" i="7"/>
  <c r="E37" i="7"/>
  <c r="E38" i="7" s="1"/>
  <c r="A2" i="7"/>
  <c r="A1" i="7"/>
  <c r="D168" i="6"/>
  <c r="D166" i="6"/>
  <c r="D165" i="6"/>
  <c r="D164" i="6"/>
  <c r="E158" i="6"/>
  <c r="D149" i="6"/>
  <c r="E139" i="6"/>
  <c r="D124" i="6"/>
  <c r="D119" i="6"/>
  <c r="D104" i="6"/>
  <c r="D102" i="6"/>
  <c r="D101" i="6"/>
  <c r="D167" i="6" s="1"/>
  <c r="D99" i="6"/>
  <c r="D100" i="6" s="1"/>
  <c r="E79" i="6"/>
  <c r="E76" i="6"/>
  <c r="D72" i="6"/>
  <c r="D130" i="6" s="1"/>
  <c r="D59" i="6"/>
  <c r="D58" i="6"/>
  <c r="E39" i="6"/>
  <c r="E37" i="6"/>
  <c r="A2" i="6"/>
  <c r="A1" i="6"/>
  <c r="G12" i="5"/>
  <c r="H12" i="5" s="1"/>
  <c r="G11" i="5"/>
  <c r="H11" i="5" s="1"/>
  <c r="G10" i="5"/>
  <c r="H10" i="5" s="1"/>
  <c r="G120" i="4"/>
  <c r="H120" i="4" s="1"/>
  <c r="I120" i="4" s="1"/>
  <c r="G119" i="4"/>
  <c r="H119" i="4" s="1"/>
  <c r="I119" i="4" s="1"/>
  <c r="H118" i="4"/>
  <c r="I118" i="4" s="1"/>
  <c r="G118" i="4"/>
  <c r="G117" i="4"/>
  <c r="H117" i="4" s="1"/>
  <c r="I117" i="4" s="1"/>
  <c r="G116" i="4"/>
  <c r="H116" i="4" s="1"/>
  <c r="I116" i="4" s="1"/>
  <c r="I115" i="4"/>
  <c r="H115" i="4"/>
  <c r="G115" i="4"/>
  <c r="G114" i="4"/>
  <c r="H114" i="4" s="1"/>
  <c r="I114" i="4" s="1"/>
  <c r="G113" i="4"/>
  <c r="H113" i="4" s="1"/>
  <c r="I113" i="4" s="1"/>
  <c r="G112" i="4"/>
  <c r="H112" i="4" s="1"/>
  <c r="I112" i="4" s="1"/>
  <c r="G111" i="4"/>
  <c r="H111" i="4" s="1"/>
  <c r="I111" i="4" s="1"/>
  <c r="H110" i="4"/>
  <c r="I110" i="4" s="1"/>
  <c r="G110" i="4"/>
  <c r="G109" i="4"/>
  <c r="H109" i="4" s="1"/>
  <c r="I109" i="4" s="1"/>
  <c r="G108" i="4"/>
  <c r="H108" i="4" s="1"/>
  <c r="I108" i="4" s="1"/>
  <c r="I107" i="4"/>
  <c r="H107" i="4"/>
  <c r="G107" i="4"/>
  <c r="G106" i="4"/>
  <c r="H106" i="4" s="1"/>
  <c r="I106" i="4" s="1"/>
  <c r="G105" i="4"/>
  <c r="H105" i="4" s="1"/>
  <c r="I105" i="4" s="1"/>
  <c r="G104" i="4"/>
  <c r="H104" i="4" s="1"/>
  <c r="I104" i="4" s="1"/>
  <c r="G103" i="4"/>
  <c r="H103" i="4" s="1"/>
  <c r="I103" i="4" s="1"/>
  <c r="H102" i="4"/>
  <c r="I102" i="4" s="1"/>
  <c r="G102" i="4"/>
  <c r="G101" i="4"/>
  <c r="H101" i="4" s="1"/>
  <c r="I101" i="4" s="1"/>
  <c r="G100" i="4"/>
  <c r="H100" i="4" s="1"/>
  <c r="I100" i="4" s="1"/>
  <c r="I99" i="4"/>
  <c r="H99" i="4"/>
  <c r="G99" i="4"/>
  <c r="G98" i="4"/>
  <c r="H98" i="4" s="1"/>
  <c r="I98" i="4" s="1"/>
  <c r="G97" i="4"/>
  <c r="H97" i="4" s="1"/>
  <c r="I97" i="4" s="1"/>
  <c r="G96" i="4"/>
  <c r="H96" i="4" s="1"/>
  <c r="I96" i="4" s="1"/>
  <c r="G95" i="4"/>
  <c r="H95" i="4" s="1"/>
  <c r="I95" i="4" s="1"/>
  <c r="H94" i="4"/>
  <c r="I94" i="4" s="1"/>
  <c r="G94" i="4"/>
  <c r="G93" i="4"/>
  <c r="H93" i="4" s="1"/>
  <c r="I93" i="4" s="1"/>
  <c r="G92" i="4"/>
  <c r="H92" i="4" s="1"/>
  <c r="I92" i="4" s="1"/>
  <c r="I91" i="4"/>
  <c r="H91" i="4"/>
  <c r="G91" i="4"/>
  <c r="G90" i="4"/>
  <c r="H90" i="4" s="1"/>
  <c r="I90" i="4" s="1"/>
  <c r="G89" i="4"/>
  <c r="H89" i="4" s="1"/>
  <c r="I89" i="4" s="1"/>
  <c r="G88" i="4"/>
  <c r="H88" i="4" s="1"/>
  <c r="I88" i="4" s="1"/>
  <c r="G87" i="4"/>
  <c r="H87" i="4" s="1"/>
  <c r="I87" i="4" s="1"/>
  <c r="H86" i="4"/>
  <c r="I86" i="4" s="1"/>
  <c r="G86" i="4"/>
  <c r="G85" i="4"/>
  <c r="H85" i="4" s="1"/>
  <c r="I85" i="4" s="1"/>
  <c r="G84" i="4"/>
  <c r="H84" i="4" s="1"/>
  <c r="I84" i="4" s="1"/>
  <c r="I83" i="4"/>
  <c r="H83" i="4"/>
  <c r="G83" i="4"/>
  <c r="G82" i="4"/>
  <c r="H82" i="4" s="1"/>
  <c r="I82" i="4" s="1"/>
  <c r="G81" i="4"/>
  <c r="H81" i="4" s="1"/>
  <c r="I81" i="4" s="1"/>
  <c r="G73" i="4"/>
  <c r="H73" i="4" s="1"/>
  <c r="I73" i="4" s="1"/>
  <c r="I72" i="4"/>
  <c r="G72" i="4"/>
  <c r="H72" i="4" s="1"/>
  <c r="G71" i="4"/>
  <c r="H71" i="4" s="1"/>
  <c r="I71" i="4" s="1"/>
  <c r="G70" i="4"/>
  <c r="H70" i="4" s="1"/>
  <c r="I70" i="4" s="1"/>
  <c r="G69" i="4"/>
  <c r="H69" i="4" s="1"/>
  <c r="I69" i="4" s="1"/>
  <c r="G68" i="4"/>
  <c r="H68" i="4" s="1"/>
  <c r="I68" i="4" s="1"/>
  <c r="G67" i="4"/>
  <c r="H67" i="4" s="1"/>
  <c r="I67" i="4" s="1"/>
  <c r="I66" i="4"/>
  <c r="G66" i="4"/>
  <c r="H66" i="4" s="1"/>
  <c r="G65" i="4"/>
  <c r="H65" i="4" s="1"/>
  <c r="I65" i="4" s="1"/>
  <c r="G64" i="4"/>
  <c r="H64" i="4" s="1"/>
  <c r="I64" i="4" s="1"/>
  <c r="G63" i="4"/>
  <c r="H63" i="4" s="1"/>
  <c r="I63" i="4" s="1"/>
  <c r="G62" i="4"/>
  <c r="H62" i="4" s="1"/>
  <c r="I62" i="4" s="1"/>
  <c r="G61" i="4"/>
  <c r="H61" i="4" s="1"/>
  <c r="I61" i="4" s="1"/>
  <c r="I60" i="4"/>
  <c r="G60" i="4"/>
  <c r="H60" i="4" s="1"/>
  <c r="G59" i="4"/>
  <c r="H59" i="4" s="1"/>
  <c r="I59" i="4" s="1"/>
  <c r="G58" i="4"/>
  <c r="H58" i="4" s="1"/>
  <c r="I58" i="4" s="1"/>
  <c r="G57" i="4"/>
  <c r="H57" i="4" s="1"/>
  <c r="I57" i="4" s="1"/>
  <c r="G56" i="4"/>
  <c r="H56" i="4" s="1"/>
  <c r="I56" i="4" s="1"/>
  <c r="G55" i="4"/>
  <c r="H55" i="4" s="1"/>
  <c r="I55" i="4" s="1"/>
  <c r="I54" i="4"/>
  <c r="G54" i="4"/>
  <c r="H54" i="4" s="1"/>
  <c r="G53" i="4"/>
  <c r="H53" i="4" s="1"/>
  <c r="I53" i="4" s="1"/>
  <c r="G52" i="4"/>
  <c r="H52" i="4" s="1"/>
  <c r="I52" i="4" s="1"/>
  <c r="G51" i="4"/>
  <c r="H51" i="4" s="1"/>
  <c r="I51" i="4" s="1"/>
  <c r="G50" i="4"/>
  <c r="H50" i="4" s="1"/>
  <c r="I50" i="4" s="1"/>
  <c r="G49" i="4"/>
  <c r="H49" i="4" s="1"/>
  <c r="I49" i="4" s="1"/>
  <c r="G48" i="4"/>
  <c r="H48" i="4" s="1"/>
  <c r="I48" i="4" s="1"/>
  <c r="G47" i="4"/>
  <c r="H47" i="4" s="1"/>
  <c r="I47" i="4" s="1"/>
  <c r="G46" i="4"/>
  <c r="H46" i="4" s="1"/>
  <c r="I46" i="4" s="1"/>
  <c r="G45" i="4"/>
  <c r="H45" i="4" s="1"/>
  <c r="I45" i="4" s="1"/>
  <c r="G44" i="4"/>
  <c r="H44" i="4" s="1"/>
  <c r="I44" i="4" s="1"/>
  <c r="G43" i="4"/>
  <c r="H43" i="4" s="1"/>
  <c r="I43" i="4" s="1"/>
  <c r="G42" i="4"/>
  <c r="H42" i="4" s="1"/>
  <c r="I42" i="4" s="1"/>
  <c r="G41" i="4"/>
  <c r="H41" i="4" s="1"/>
  <c r="I41" i="4" s="1"/>
  <c r="G40" i="4"/>
  <c r="H40" i="4" s="1"/>
  <c r="I40" i="4" s="1"/>
  <c r="G39" i="4"/>
  <c r="H39" i="4" s="1"/>
  <c r="I39" i="4" s="1"/>
  <c r="G38" i="4"/>
  <c r="H38" i="4" s="1"/>
  <c r="I38" i="4" s="1"/>
  <c r="G37" i="4"/>
  <c r="H37" i="4" s="1"/>
  <c r="I37" i="4" s="1"/>
  <c r="G36" i="4"/>
  <c r="H36" i="4" s="1"/>
  <c r="I36" i="4" s="1"/>
  <c r="G35" i="4"/>
  <c r="H35" i="4" s="1"/>
  <c r="I35" i="4" s="1"/>
  <c r="G34" i="4"/>
  <c r="H34" i="4" s="1"/>
  <c r="I34" i="4" s="1"/>
  <c r="G33" i="4"/>
  <c r="H33" i="4" s="1"/>
  <c r="I33" i="4" s="1"/>
  <c r="G32" i="4"/>
  <c r="H32" i="4" s="1"/>
  <c r="I32" i="4" s="1"/>
  <c r="G31" i="4"/>
  <c r="H31" i="4" s="1"/>
  <c r="I31" i="4" s="1"/>
  <c r="G30" i="4"/>
  <c r="H30" i="4" s="1"/>
  <c r="I30" i="4" s="1"/>
  <c r="G29" i="4"/>
  <c r="H29" i="4" s="1"/>
  <c r="I29" i="4" s="1"/>
  <c r="G28" i="4"/>
  <c r="H28" i="4" s="1"/>
  <c r="I28" i="4" s="1"/>
  <c r="G27" i="4"/>
  <c r="H27" i="4" s="1"/>
  <c r="I27" i="4" s="1"/>
  <c r="G26" i="4"/>
  <c r="H26" i="4" s="1"/>
  <c r="I26" i="4" s="1"/>
  <c r="G25" i="4"/>
  <c r="H25" i="4" s="1"/>
  <c r="I25" i="4" s="1"/>
  <c r="G24" i="4"/>
  <c r="H24" i="4" s="1"/>
  <c r="G23" i="4"/>
  <c r="H23" i="4" s="1"/>
  <c r="I23" i="4" s="1"/>
  <c r="G22" i="4"/>
  <c r="H22" i="4" s="1"/>
  <c r="I22" i="4" s="1"/>
  <c r="G21" i="4"/>
  <c r="H21" i="4" s="1"/>
  <c r="I21" i="4" s="1"/>
  <c r="G20" i="4"/>
  <c r="H20" i="4" s="1"/>
  <c r="I20" i="4" s="1"/>
  <c r="G19" i="4"/>
  <c r="H19" i="4" s="1"/>
  <c r="I19" i="4" s="1"/>
  <c r="G18" i="4"/>
  <c r="H18" i="4" s="1"/>
  <c r="I18" i="4" s="1"/>
  <c r="G17" i="4"/>
  <c r="H17" i="4" s="1"/>
  <c r="I17" i="4" s="1"/>
  <c r="I16" i="4"/>
  <c r="G16" i="4"/>
  <c r="H16" i="4" s="1"/>
  <c r="G15" i="4"/>
  <c r="H15" i="4" s="1"/>
  <c r="I15" i="4" s="1"/>
  <c r="I14" i="4"/>
  <c r="G14" i="4"/>
  <c r="H14" i="4" s="1"/>
  <c r="G13" i="4"/>
  <c r="H13" i="4" s="1"/>
  <c r="I13" i="4" s="1"/>
  <c r="G12" i="4"/>
  <c r="H12" i="4" s="1"/>
  <c r="I12" i="4" s="1"/>
  <c r="G11" i="4"/>
  <c r="H11" i="4" s="1"/>
  <c r="I11" i="4" s="1"/>
  <c r="G10" i="4"/>
  <c r="H10" i="4" s="1"/>
  <c r="I10" i="4" s="1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G9" i="4"/>
  <c r="H9" i="4" s="1"/>
  <c r="I9" i="4" s="1"/>
  <c r="A9" i="4"/>
  <c r="G8" i="4"/>
  <c r="H8" i="4" s="1"/>
  <c r="I8" i="4" s="1"/>
  <c r="A4" i="4"/>
  <c r="A3" i="4"/>
  <c r="B363" i="3"/>
  <c r="E362" i="3"/>
  <c r="F362" i="3" s="1"/>
  <c r="B355" i="3"/>
  <c r="F354" i="3"/>
  <c r="F355" i="3" s="1"/>
  <c r="E354" i="3"/>
  <c r="B347" i="3"/>
  <c r="F346" i="3"/>
  <c r="G346" i="3" s="1"/>
  <c r="E346" i="3"/>
  <c r="E345" i="3"/>
  <c r="F345" i="3" s="1"/>
  <c r="G345" i="3" s="1"/>
  <c r="E344" i="3"/>
  <c r="F344" i="3" s="1"/>
  <c r="G344" i="3" s="1"/>
  <c r="E343" i="3"/>
  <c r="F343" i="3" s="1"/>
  <c r="F347" i="3" s="1"/>
  <c r="B334" i="3"/>
  <c r="E333" i="3"/>
  <c r="F333" i="3" s="1"/>
  <c r="G333" i="3" s="1"/>
  <c r="I333" i="3" s="1"/>
  <c r="E332" i="3"/>
  <c r="F332" i="3" s="1"/>
  <c r="G332" i="3" s="1"/>
  <c r="I332" i="3" s="1"/>
  <c r="E331" i="3"/>
  <c r="F331" i="3" s="1"/>
  <c r="G331" i="3" s="1"/>
  <c r="E330" i="3"/>
  <c r="F330" i="3" s="1"/>
  <c r="G330" i="3" s="1"/>
  <c r="G329" i="3"/>
  <c r="E329" i="3"/>
  <c r="F329" i="3" s="1"/>
  <c r="F328" i="3"/>
  <c r="G328" i="3" s="1"/>
  <c r="E328" i="3"/>
  <c r="F327" i="3"/>
  <c r="G327" i="3" s="1"/>
  <c r="E327" i="3"/>
  <c r="E326" i="3"/>
  <c r="F326" i="3" s="1"/>
  <c r="G326" i="3" s="1"/>
  <c r="I326" i="3" s="1"/>
  <c r="E325" i="3"/>
  <c r="F325" i="3" s="1"/>
  <c r="G325" i="3" s="1"/>
  <c r="E324" i="3"/>
  <c r="F324" i="3" s="1"/>
  <c r="G324" i="3" s="1"/>
  <c r="E323" i="3"/>
  <c r="F323" i="3" s="1"/>
  <c r="G323" i="3" s="1"/>
  <c r="E322" i="3"/>
  <c r="F322" i="3" s="1"/>
  <c r="G322" i="3" s="1"/>
  <c r="I322" i="3" s="1"/>
  <c r="E321" i="3"/>
  <c r="F321" i="3" s="1"/>
  <c r="G321" i="3" s="1"/>
  <c r="F320" i="3"/>
  <c r="G320" i="3" s="1"/>
  <c r="E320" i="3"/>
  <c r="E319" i="3"/>
  <c r="F319" i="3" s="1"/>
  <c r="G319" i="3" s="1"/>
  <c r="I319" i="3" s="1"/>
  <c r="E318" i="3"/>
  <c r="F318" i="3" s="1"/>
  <c r="G318" i="3" s="1"/>
  <c r="E317" i="3"/>
  <c r="F317" i="3" s="1"/>
  <c r="G317" i="3" s="1"/>
  <c r="E316" i="3"/>
  <c r="F316" i="3" s="1"/>
  <c r="G316" i="3" s="1"/>
  <c r="E315" i="3"/>
  <c r="F315" i="3" s="1"/>
  <c r="G315" i="3" s="1"/>
  <c r="B308" i="3"/>
  <c r="E307" i="3"/>
  <c r="F307" i="3" s="1"/>
  <c r="G307" i="3" s="1"/>
  <c r="I307" i="3" s="1"/>
  <c r="E306" i="3"/>
  <c r="F306" i="3" s="1"/>
  <c r="G306" i="3" s="1"/>
  <c r="E305" i="3"/>
  <c r="F305" i="3" s="1"/>
  <c r="G305" i="3" s="1"/>
  <c r="E304" i="3"/>
  <c r="F304" i="3" s="1"/>
  <c r="G304" i="3" s="1"/>
  <c r="E303" i="3"/>
  <c r="F303" i="3" s="1"/>
  <c r="G303" i="3" s="1"/>
  <c r="E302" i="3"/>
  <c r="F302" i="3" s="1"/>
  <c r="G302" i="3" s="1"/>
  <c r="I302" i="3" s="1"/>
  <c r="F301" i="3"/>
  <c r="G301" i="3" s="1"/>
  <c r="E301" i="3"/>
  <c r="E300" i="3"/>
  <c r="F300" i="3" s="1"/>
  <c r="G300" i="3" s="1"/>
  <c r="E299" i="3"/>
  <c r="F299" i="3" s="1"/>
  <c r="G299" i="3" s="1"/>
  <c r="I299" i="3" s="1"/>
  <c r="E298" i="3"/>
  <c r="F298" i="3" s="1"/>
  <c r="G298" i="3" s="1"/>
  <c r="I298" i="3" s="1"/>
  <c r="E297" i="3"/>
  <c r="F297" i="3" s="1"/>
  <c r="G297" i="3" s="1"/>
  <c r="B290" i="3"/>
  <c r="F289" i="3"/>
  <c r="G289" i="3" s="1"/>
  <c r="E289" i="3"/>
  <c r="E288" i="3"/>
  <c r="F288" i="3" s="1"/>
  <c r="G288" i="3" s="1"/>
  <c r="E287" i="3"/>
  <c r="F287" i="3" s="1"/>
  <c r="G287" i="3" s="1"/>
  <c r="I287" i="3" s="1"/>
  <c r="E286" i="3"/>
  <c r="F286" i="3" s="1"/>
  <c r="G286" i="3" s="1"/>
  <c r="E285" i="3"/>
  <c r="F285" i="3" s="1"/>
  <c r="G285" i="3" s="1"/>
  <c r="E284" i="3"/>
  <c r="F284" i="3" s="1"/>
  <c r="G284" i="3" s="1"/>
  <c r="G283" i="3"/>
  <c r="E283" i="3"/>
  <c r="F283" i="3" s="1"/>
  <c r="F282" i="3"/>
  <c r="G282" i="3" s="1"/>
  <c r="I282" i="3" s="1"/>
  <c r="E282" i="3"/>
  <c r="E281" i="3"/>
  <c r="F281" i="3" s="1"/>
  <c r="G281" i="3" s="1"/>
  <c r="E280" i="3"/>
  <c r="F280" i="3" s="1"/>
  <c r="G280" i="3" s="1"/>
  <c r="E279" i="3"/>
  <c r="F279" i="3" s="1"/>
  <c r="G279" i="3" s="1"/>
  <c r="I279" i="3" s="1"/>
  <c r="E278" i="3"/>
  <c r="F278" i="3" s="1"/>
  <c r="G278" i="3" s="1"/>
  <c r="I278" i="3" s="1"/>
  <c r="E277" i="3"/>
  <c r="F277" i="3" s="1"/>
  <c r="G277" i="3" s="1"/>
  <c r="G276" i="3"/>
  <c r="I276" i="3" s="1"/>
  <c r="E276" i="3"/>
  <c r="F276" i="3" s="1"/>
  <c r="E275" i="3"/>
  <c r="F275" i="3" s="1"/>
  <c r="G275" i="3" s="1"/>
  <c r="F274" i="3"/>
  <c r="G274" i="3" s="1"/>
  <c r="I274" i="3" s="1"/>
  <c r="E274" i="3"/>
  <c r="E273" i="3"/>
  <c r="F273" i="3" s="1"/>
  <c r="B266" i="3"/>
  <c r="E265" i="3"/>
  <c r="F265" i="3" s="1"/>
  <c r="G265" i="3" s="1"/>
  <c r="E264" i="3"/>
  <c r="F264" i="3" s="1"/>
  <c r="G264" i="3" s="1"/>
  <c r="E263" i="3"/>
  <c r="F263" i="3" s="1"/>
  <c r="G263" i="3" s="1"/>
  <c r="F262" i="3"/>
  <c r="G262" i="3" s="1"/>
  <c r="I262" i="3" s="1"/>
  <c r="E262" i="3"/>
  <c r="E261" i="3"/>
  <c r="F261" i="3" s="1"/>
  <c r="G261" i="3" s="1"/>
  <c r="E260" i="3"/>
  <c r="F260" i="3" s="1"/>
  <c r="G260" i="3" s="1"/>
  <c r="E259" i="3"/>
  <c r="F259" i="3" s="1"/>
  <c r="G259" i="3" s="1"/>
  <c r="I259" i="3" s="1"/>
  <c r="E258" i="3"/>
  <c r="F258" i="3" s="1"/>
  <c r="G258" i="3" s="1"/>
  <c r="I258" i="3" s="1"/>
  <c r="E257" i="3"/>
  <c r="F257" i="3" s="1"/>
  <c r="G257" i="3" s="1"/>
  <c r="E256" i="3"/>
  <c r="F256" i="3" s="1"/>
  <c r="G256" i="3" s="1"/>
  <c r="I256" i="3" s="1"/>
  <c r="E255" i="3"/>
  <c r="F255" i="3" s="1"/>
  <c r="G255" i="3" s="1"/>
  <c r="F254" i="3"/>
  <c r="G254" i="3" s="1"/>
  <c r="I254" i="3" s="1"/>
  <c r="E254" i="3"/>
  <c r="E253" i="3"/>
  <c r="F253" i="3" s="1"/>
  <c r="G253" i="3" s="1"/>
  <c r="E252" i="3"/>
  <c r="F252" i="3" s="1"/>
  <c r="G252" i="3" s="1"/>
  <c r="E251" i="3"/>
  <c r="F251" i="3" s="1"/>
  <c r="G251" i="3" s="1"/>
  <c r="I251" i="3" s="1"/>
  <c r="F250" i="3"/>
  <c r="G250" i="3" s="1"/>
  <c r="E250" i="3"/>
  <c r="E249" i="3"/>
  <c r="F249" i="3" s="1"/>
  <c r="G249" i="3" s="1"/>
  <c r="E248" i="3"/>
  <c r="F248" i="3" s="1"/>
  <c r="G248" i="3" s="1"/>
  <c r="I248" i="3" s="1"/>
  <c r="E247" i="3"/>
  <c r="F247" i="3" s="1"/>
  <c r="G247" i="3" s="1"/>
  <c r="E246" i="3"/>
  <c r="F246" i="3" s="1"/>
  <c r="G246" i="3" s="1"/>
  <c r="I246" i="3" s="1"/>
  <c r="E245" i="3"/>
  <c r="F245" i="3" s="1"/>
  <c r="G245" i="3" s="1"/>
  <c r="E244" i="3"/>
  <c r="F244" i="3" s="1"/>
  <c r="G244" i="3" s="1"/>
  <c r="E243" i="3"/>
  <c r="F243" i="3" s="1"/>
  <c r="G243" i="3" s="1"/>
  <c r="I243" i="3" s="1"/>
  <c r="F242" i="3"/>
  <c r="G242" i="3" s="1"/>
  <c r="I242" i="3" s="1"/>
  <c r="E242" i="3"/>
  <c r="E241" i="3"/>
  <c r="F241" i="3" s="1"/>
  <c r="G241" i="3" s="1"/>
  <c r="E240" i="3"/>
  <c r="F240" i="3" s="1"/>
  <c r="G240" i="3" s="1"/>
  <c r="I240" i="3" s="1"/>
  <c r="G239" i="3"/>
  <c r="E239" i="3"/>
  <c r="F239" i="3" s="1"/>
  <c r="E238" i="3"/>
  <c r="F238" i="3" s="1"/>
  <c r="G238" i="3" s="1"/>
  <c r="I238" i="3" s="1"/>
  <c r="E237" i="3"/>
  <c r="F237" i="3" s="1"/>
  <c r="G237" i="3" s="1"/>
  <c r="E236" i="3"/>
  <c r="F236" i="3" s="1"/>
  <c r="G236" i="3" s="1"/>
  <c r="F235" i="3"/>
  <c r="G235" i="3" s="1"/>
  <c r="I235" i="3" s="1"/>
  <c r="E235" i="3"/>
  <c r="E234" i="3"/>
  <c r="F234" i="3" s="1"/>
  <c r="G234" i="3" s="1"/>
  <c r="E233" i="3"/>
  <c r="F233" i="3" s="1"/>
  <c r="G233" i="3" s="1"/>
  <c r="E232" i="3"/>
  <c r="F232" i="3" s="1"/>
  <c r="G232" i="3" s="1"/>
  <c r="E231" i="3"/>
  <c r="F231" i="3" s="1"/>
  <c r="G231" i="3" s="1"/>
  <c r="I230" i="3"/>
  <c r="E230" i="3"/>
  <c r="F230" i="3" s="1"/>
  <c r="G230" i="3" s="1"/>
  <c r="G229" i="3"/>
  <c r="I229" i="3" s="1"/>
  <c r="F229" i="3"/>
  <c r="E229" i="3"/>
  <c r="E228" i="3"/>
  <c r="F228" i="3" s="1"/>
  <c r="G228" i="3" s="1"/>
  <c r="I227" i="3"/>
  <c r="F227" i="3"/>
  <c r="G227" i="3" s="1"/>
  <c r="E227" i="3"/>
  <c r="E226" i="3"/>
  <c r="F226" i="3" s="1"/>
  <c r="G226" i="3" s="1"/>
  <c r="E225" i="3"/>
  <c r="F225" i="3" s="1"/>
  <c r="G225" i="3" s="1"/>
  <c r="E224" i="3"/>
  <c r="F224" i="3" s="1"/>
  <c r="G224" i="3" s="1"/>
  <c r="I224" i="3" s="1"/>
  <c r="E223" i="3"/>
  <c r="F223" i="3" s="1"/>
  <c r="G223" i="3" s="1"/>
  <c r="E222" i="3"/>
  <c r="F222" i="3" s="1"/>
  <c r="G222" i="3" s="1"/>
  <c r="E221" i="3"/>
  <c r="F221" i="3" s="1"/>
  <c r="G221" i="3" s="1"/>
  <c r="F220" i="3"/>
  <c r="G220" i="3" s="1"/>
  <c r="E220" i="3"/>
  <c r="E219" i="3"/>
  <c r="F219" i="3" s="1"/>
  <c r="G219" i="3" s="1"/>
  <c r="I219" i="3" s="1"/>
  <c r="F218" i="3"/>
  <c r="G218" i="3" s="1"/>
  <c r="I218" i="3" s="1"/>
  <c r="E218" i="3"/>
  <c r="E217" i="3"/>
  <c r="F217" i="3" s="1"/>
  <c r="G217" i="3" s="1"/>
  <c r="G216" i="3"/>
  <c r="E216" i="3"/>
  <c r="F216" i="3" s="1"/>
  <c r="E215" i="3"/>
  <c r="F215" i="3" s="1"/>
  <c r="G215" i="3" s="1"/>
  <c r="E214" i="3"/>
  <c r="F214" i="3" s="1"/>
  <c r="G214" i="3" s="1"/>
  <c r="I214" i="3" s="1"/>
  <c r="F213" i="3"/>
  <c r="G213" i="3" s="1"/>
  <c r="E213" i="3"/>
  <c r="E212" i="3"/>
  <c r="F212" i="3" s="1"/>
  <c r="G212" i="3" s="1"/>
  <c r="E211" i="3"/>
  <c r="F211" i="3" s="1"/>
  <c r="G211" i="3" s="1"/>
  <c r="I211" i="3" s="1"/>
  <c r="E210" i="3"/>
  <c r="F210" i="3" s="1"/>
  <c r="G210" i="3" s="1"/>
  <c r="I210" i="3" s="1"/>
  <c r="E209" i="3"/>
  <c r="F209" i="3" s="1"/>
  <c r="G209" i="3" s="1"/>
  <c r="G208" i="3"/>
  <c r="I208" i="3" s="1"/>
  <c r="E208" i="3"/>
  <c r="F208" i="3" s="1"/>
  <c r="E207" i="3"/>
  <c r="F207" i="3" s="1"/>
  <c r="G207" i="3" s="1"/>
  <c r="E206" i="3"/>
  <c r="F206" i="3" s="1"/>
  <c r="G206" i="3" s="1"/>
  <c r="E205" i="3"/>
  <c r="F205" i="3" s="1"/>
  <c r="G205" i="3" s="1"/>
  <c r="I205" i="3" s="1"/>
  <c r="F204" i="3"/>
  <c r="G204" i="3" s="1"/>
  <c r="E204" i="3"/>
  <c r="F203" i="3"/>
  <c r="G203" i="3" s="1"/>
  <c r="I203" i="3" s="1"/>
  <c r="E203" i="3"/>
  <c r="E202" i="3"/>
  <c r="F202" i="3" s="1"/>
  <c r="G202" i="3" s="1"/>
  <c r="E201" i="3"/>
  <c r="F201" i="3" s="1"/>
  <c r="G201" i="3" s="1"/>
  <c r="E200" i="3"/>
  <c r="F200" i="3" s="1"/>
  <c r="G200" i="3" s="1"/>
  <c r="G199" i="3"/>
  <c r="E199" i="3"/>
  <c r="F199" i="3" s="1"/>
  <c r="E198" i="3"/>
  <c r="F198" i="3" s="1"/>
  <c r="G198" i="3" s="1"/>
  <c r="F197" i="3"/>
  <c r="G197" i="3" s="1"/>
  <c r="E197" i="3"/>
  <c r="E196" i="3"/>
  <c r="F196" i="3" s="1"/>
  <c r="G196" i="3" s="1"/>
  <c r="B180" i="3"/>
  <c r="E179" i="3"/>
  <c r="F179" i="3" s="1"/>
  <c r="B172" i="3"/>
  <c r="G171" i="3"/>
  <c r="F171" i="3"/>
  <c r="F172" i="3" s="1"/>
  <c r="E171" i="3"/>
  <c r="B164" i="3"/>
  <c r="E163" i="3"/>
  <c r="F163" i="3" s="1"/>
  <c r="G163" i="3" s="1"/>
  <c r="G162" i="3"/>
  <c r="E162" i="3"/>
  <c r="F162" i="3" s="1"/>
  <c r="E161" i="3"/>
  <c r="F161" i="3" s="1"/>
  <c r="I160" i="3"/>
  <c r="E160" i="3"/>
  <c r="F160" i="3" s="1"/>
  <c r="G160" i="3" s="1"/>
  <c r="B151" i="3"/>
  <c r="E150" i="3"/>
  <c r="F150" i="3" s="1"/>
  <c r="G150" i="3" s="1"/>
  <c r="I150" i="3" s="1"/>
  <c r="E149" i="3"/>
  <c r="F149" i="3" s="1"/>
  <c r="G149" i="3" s="1"/>
  <c r="E148" i="3"/>
  <c r="F148" i="3" s="1"/>
  <c r="G148" i="3" s="1"/>
  <c r="E147" i="3"/>
  <c r="F147" i="3" s="1"/>
  <c r="G147" i="3" s="1"/>
  <c r="I146" i="3"/>
  <c r="E146" i="3"/>
  <c r="F146" i="3" s="1"/>
  <c r="G146" i="3" s="1"/>
  <c r="E145" i="3"/>
  <c r="F145" i="3" s="1"/>
  <c r="G145" i="3" s="1"/>
  <c r="E144" i="3"/>
  <c r="F144" i="3" s="1"/>
  <c r="G144" i="3" s="1"/>
  <c r="F143" i="3"/>
  <c r="G143" i="3" s="1"/>
  <c r="E143" i="3"/>
  <c r="I142" i="3"/>
  <c r="F142" i="3"/>
  <c r="G142" i="3" s="1"/>
  <c r="E142" i="3"/>
  <c r="E141" i="3"/>
  <c r="F141" i="3" s="1"/>
  <c r="G141" i="3" s="1"/>
  <c r="G140" i="3"/>
  <c r="I140" i="3" s="1"/>
  <c r="F140" i="3"/>
  <c r="E140" i="3"/>
  <c r="E139" i="3"/>
  <c r="F139" i="3" s="1"/>
  <c r="G139" i="3" s="1"/>
  <c r="G138" i="3"/>
  <c r="I138" i="3" s="1"/>
  <c r="E138" i="3"/>
  <c r="F138" i="3" s="1"/>
  <c r="E137" i="3"/>
  <c r="F137" i="3" s="1"/>
  <c r="G137" i="3" s="1"/>
  <c r="E136" i="3"/>
  <c r="F136" i="3" s="1"/>
  <c r="G136" i="3" s="1"/>
  <c r="I136" i="3" s="1"/>
  <c r="F135" i="3"/>
  <c r="G135" i="3" s="1"/>
  <c r="I135" i="3" s="1"/>
  <c r="E135" i="3"/>
  <c r="E134" i="3"/>
  <c r="F134" i="3" s="1"/>
  <c r="G134" i="3" s="1"/>
  <c r="F133" i="3"/>
  <c r="G133" i="3" s="1"/>
  <c r="I133" i="3" s="1"/>
  <c r="E133" i="3"/>
  <c r="E132" i="3"/>
  <c r="F132" i="3" s="1"/>
  <c r="G132" i="3" s="1"/>
  <c r="B125" i="3"/>
  <c r="E124" i="3"/>
  <c r="F124" i="3" s="1"/>
  <c r="G124" i="3" s="1"/>
  <c r="I124" i="3" s="1"/>
  <c r="E123" i="3"/>
  <c r="F123" i="3" s="1"/>
  <c r="G123" i="3" s="1"/>
  <c r="E122" i="3"/>
  <c r="F122" i="3" s="1"/>
  <c r="G122" i="3" s="1"/>
  <c r="G121" i="3"/>
  <c r="I121" i="3" s="1"/>
  <c r="F121" i="3"/>
  <c r="E121" i="3"/>
  <c r="E120" i="3"/>
  <c r="F120" i="3" s="1"/>
  <c r="G120" i="3" s="1"/>
  <c r="E119" i="3"/>
  <c r="F119" i="3" s="1"/>
  <c r="G119" i="3" s="1"/>
  <c r="I119" i="3" s="1"/>
  <c r="E118" i="3"/>
  <c r="F118" i="3" s="1"/>
  <c r="G118" i="3" s="1"/>
  <c r="F117" i="3"/>
  <c r="G117" i="3" s="1"/>
  <c r="E117" i="3"/>
  <c r="F116" i="3"/>
  <c r="G116" i="3" s="1"/>
  <c r="I116" i="3" s="1"/>
  <c r="E116" i="3"/>
  <c r="E115" i="3"/>
  <c r="F115" i="3" s="1"/>
  <c r="G115" i="3" s="1"/>
  <c r="E114" i="3"/>
  <c r="F114" i="3" s="1"/>
  <c r="G114" i="3" s="1"/>
  <c r="B107" i="3"/>
  <c r="E106" i="3"/>
  <c r="F106" i="3" s="1"/>
  <c r="G106" i="3" s="1"/>
  <c r="I106" i="3" s="1"/>
  <c r="F105" i="3"/>
  <c r="G105" i="3" s="1"/>
  <c r="E105" i="3"/>
  <c r="E104" i="3"/>
  <c r="F104" i="3" s="1"/>
  <c r="G104" i="3" s="1"/>
  <c r="I104" i="3" s="1"/>
  <c r="E103" i="3"/>
  <c r="F103" i="3" s="1"/>
  <c r="G103" i="3" s="1"/>
  <c r="I103" i="3" s="1"/>
  <c r="E102" i="3"/>
  <c r="F102" i="3" s="1"/>
  <c r="G102" i="3" s="1"/>
  <c r="F101" i="3"/>
  <c r="G101" i="3" s="1"/>
  <c r="I101" i="3" s="1"/>
  <c r="E101" i="3"/>
  <c r="E100" i="3"/>
  <c r="F100" i="3" s="1"/>
  <c r="G100" i="3" s="1"/>
  <c r="E99" i="3"/>
  <c r="F99" i="3" s="1"/>
  <c r="G99" i="3" s="1"/>
  <c r="I99" i="3" s="1"/>
  <c r="G98" i="3"/>
  <c r="I98" i="3" s="1"/>
  <c r="F98" i="3"/>
  <c r="E98" i="3"/>
  <c r="F97" i="3"/>
  <c r="G97" i="3" s="1"/>
  <c r="E97" i="3"/>
  <c r="E96" i="3"/>
  <c r="F96" i="3" s="1"/>
  <c r="G96" i="3" s="1"/>
  <c r="I96" i="3" s="1"/>
  <c r="E95" i="3"/>
  <c r="F95" i="3" s="1"/>
  <c r="G95" i="3" s="1"/>
  <c r="E94" i="3"/>
  <c r="F94" i="3" s="1"/>
  <c r="G94" i="3" s="1"/>
  <c r="G93" i="3"/>
  <c r="I93" i="3" s="1"/>
  <c r="F93" i="3"/>
  <c r="E93" i="3"/>
  <c r="E92" i="3"/>
  <c r="F92" i="3" s="1"/>
  <c r="G92" i="3" s="1"/>
  <c r="E91" i="3"/>
  <c r="F91" i="3" s="1"/>
  <c r="G91" i="3" s="1"/>
  <c r="I91" i="3" s="1"/>
  <c r="E90" i="3"/>
  <c r="F90" i="3" s="1"/>
  <c r="G90" i="3" s="1"/>
  <c r="B83" i="3"/>
  <c r="E82" i="3"/>
  <c r="F82" i="3" s="1"/>
  <c r="G82" i="3" s="1"/>
  <c r="E81" i="3"/>
  <c r="F81" i="3" s="1"/>
  <c r="G81" i="3" s="1"/>
  <c r="I81" i="3" s="1"/>
  <c r="E80" i="3"/>
  <c r="F80" i="3" s="1"/>
  <c r="G80" i="3" s="1"/>
  <c r="E79" i="3"/>
  <c r="F79" i="3" s="1"/>
  <c r="G79" i="3" s="1"/>
  <c r="I79" i="3" s="1"/>
  <c r="E78" i="3"/>
  <c r="F78" i="3" s="1"/>
  <c r="G78" i="3" s="1"/>
  <c r="I78" i="3" s="1"/>
  <c r="E77" i="3"/>
  <c r="F77" i="3" s="1"/>
  <c r="G77" i="3" s="1"/>
  <c r="F76" i="3"/>
  <c r="G76" i="3" s="1"/>
  <c r="I76" i="3" s="1"/>
  <c r="E76" i="3"/>
  <c r="E75" i="3"/>
  <c r="F75" i="3" s="1"/>
  <c r="G75" i="3" s="1"/>
  <c r="E74" i="3"/>
  <c r="F74" i="3" s="1"/>
  <c r="G74" i="3" s="1"/>
  <c r="F73" i="3"/>
  <c r="G73" i="3" s="1"/>
  <c r="I73" i="3" s="1"/>
  <c r="E73" i="3"/>
  <c r="E72" i="3"/>
  <c r="F72" i="3" s="1"/>
  <c r="G72" i="3" s="1"/>
  <c r="E71" i="3"/>
  <c r="F71" i="3" s="1"/>
  <c r="G71" i="3" s="1"/>
  <c r="E70" i="3"/>
  <c r="F70" i="3" s="1"/>
  <c r="G70" i="3" s="1"/>
  <c r="E69" i="3"/>
  <c r="F69" i="3" s="1"/>
  <c r="G69" i="3" s="1"/>
  <c r="F68" i="3"/>
  <c r="G68" i="3" s="1"/>
  <c r="I68" i="3" s="1"/>
  <c r="E68" i="3"/>
  <c r="E67" i="3"/>
  <c r="F67" i="3" s="1"/>
  <c r="G67" i="3" s="1"/>
  <c r="E66" i="3"/>
  <c r="F66" i="3" s="1"/>
  <c r="G66" i="3" s="1"/>
  <c r="F65" i="3"/>
  <c r="G65" i="3" s="1"/>
  <c r="E65" i="3"/>
  <c r="E64" i="3"/>
  <c r="F64" i="3" s="1"/>
  <c r="G64" i="3" s="1"/>
  <c r="E63" i="3"/>
  <c r="F63" i="3" s="1"/>
  <c r="G63" i="3" s="1"/>
  <c r="I63" i="3" s="1"/>
  <c r="E62" i="3"/>
  <c r="F62" i="3" s="1"/>
  <c r="G62" i="3" s="1"/>
  <c r="I62" i="3" s="1"/>
  <c r="F61" i="3"/>
  <c r="G61" i="3" s="1"/>
  <c r="E61" i="3"/>
  <c r="G60" i="3"/>
  <c r="I60" i="3" s="1"/>
  <c r="F60" i="3"/>
  <c r="E60" i="3"/>
  <c r="E59" i="3"/>
  <c r="F59" i="3" s="1"/>
  <c r="G59" i="3" s="1"/>
  <c r="E58" i="3"/>
  <c r="F58" i="3" s="1"/>
  <c r="G58" i="3" s="1"/>
  <c r="E57" i="3"/>
  <c r="F57" i="3" s="1"/>
  <c r="G57" i="3" s="1"/>
  <c r="I57" i="3" s="1"/>
  <c r="E56" i="3"/>
  <c r="F56" i="3" s="1"/>
  <c r="G56" i="3" s="1"/>
  <c r="E55" i="3"/>
  <c r="F55" i="3" s="1"/>
  <c r="G55" i="3" s="1"/>
  <c r="I55" i="3" s="1"/>
  <c r="F54" i="3"/>
  <c r="G54" i="3" s="1"/>
  <c r="I54" i="3" s="1"/>
  <c r="E54" i="3"/>
  <c r="E53" i="3"/>
  <c r="F53" i="3" s="1"/>
  <c r="G53" i="3" s="1"/>
  <c r="E52" i="3"/>
  <c r="F52" i="3" s="1"/>
  <c r="G52" i="3" s="1"/>
  <c r="I52" i="3" s="1"/>
  <c r="G51" i="3"/>
  <c r="I51" i="3" s="1"/>
  <c r="F51" i="3"/>
  <c r="E51" i="3"/>
  <c r="E50" i="3"/>
  <c r="F50" i="3" s="1"/>
  <c r="G50" i="3" s="1"/>
  <c r="E49" i="3"/>
  <c r="F49" i="3" s="1"/>
  <c r="G49" i="3" s="1"/>
  <c r="I49" i="3" s="1"/>
  <c r="G48" i="3"/>
  <c r="F48" i="3"/>
  <c r="E48" i="3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I44" i="3" s="1"/>
  <c r="E43" i="3"/>
  <c r="F43" i="3" s="1"/>
  <c r="G43" i="3" s="1"/>
  <c r="E42" i="3"/>
  <c r="F42" i="3" s="1"/>
  <c r="G42" i="3" s="1"/>
  <c r="F41" i="3"/>
  <c r="G41" i="3" s="1"/>
  <c r="I41" i="3" s="1"/>
  <c r="E41" i="3"/>
  <c r="E40" i="3"/>
  <c r="F40" i="3" s="1"/>
  <c r="G40" i="3" s="1"/>
  <c r="I39" i="3"/>
  <c r="E39" i="3"/>
  <c r="F39" i="3" s="1"/>
  <c r="G39" i="3" s="1"/>
  <c r="E38" i="3"/>
  <c r="F38" i="3" s="1"/>
  <c r="G38" i="3" s="1"/>
  <c r="E37" i="3"/>
  <c r="F37" i="3" s="1"/>
  <c r="G37" i="3" s="1"/>
  <c r="F36" i="3"/>
  <c r="G36" i="3" s="1"/>
  <c r="I36" i="3" s="1"/>
  <c r="E36" i="3"/>
  <c r="E35" i="3"/>
  <c r="F35" i="3" s="1"/>
  <c r="G35" i="3" s="1"/>
  <c r="E34" i="3"/>
  <c r="F34" i="3" s="1"/>
  <c r="G34" i="3" s="1"/>
  <c r="I34" i="3" s="1"/>
  <c r="F33" i="3"/>
  <c r="G33" i="3" s="1"/>
  <c r="E33" i="3"/>
  <c r="G32" i="3"/>
  <c r="F32" i="3"/>
  <c r="E32" i="3"/>
  <c r="E31" i="3"/>
  <c r="F31" i="3" s="1"/>
  <c r="G31" i="3" s="1"/>
  <c r="I31" i="3" s="1"/>
  <c r="E30" i="3"/>
  <c r="F30" i="3" s="1"/>
  <c r="G30" i="3" s="1"/>
  <c r="I30" i="3" s="1"/>
  <c r="F29" i="3"/>
  <c r="G29" i="3" s="1"/>
  <c r="E29" i="3"/>
  <c r="F28" i="3"/>
  <c r="G28" i="3" s="1"/>
  <c r="I28" i="3" s="1"/>
  <c r="E28" i="3"/>
  <c r="E27" i="3"/>
  <c r="F27" i="3" s="1"/>
  <c r="G27" i="3" s="1"/>
  <c r="I26" i="3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F21" i="3"/>
  <c r="G21" i="3" s="1"/>
  <c r="E21" i="3"/>
  <c r="E20" i="3"/>
  <c r="F20" i="3" s="1"/>
  <c r="G20" i="3" s="1"/>
  <c r="G19" i="3"/>
  <c r="I19" i="3" s="1"/>
  <c r="F19" i="3"/>
  <c r="E19" i="3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D173" i="2"/>
  <c r="D171" i="2"/>
  <c r="D170" i="2"/>
  <c r="D169" i="2"/>
  <c r="D153" i="2"/>
  <c r="D155" i="2" s="1"/>
  <c r="D126" i="2"/>
  <c r="D121" i="2"/>
  <c r="D106" i="2"/>
  <c r="D104" i="2"/>
  <c r="D103" i="2"/>
  <c r="D172" i="2" s="1"/>
  <c r="D101" i="2"/>
  <c r="D102" i="2" s="1"/>
  <c r="G85" i="2"/>
  <c r="H85" i="2" s="1"/>
  <c r="F85" i="2"/>
  <c r="H84" i="2"/>
  <c r="G84" i="2"/>
  <c r="F84" i="2"/>
  <c r="E82" i="2"/>
  <c r="H81" i="2"/>
  <c r="H82" i="2" s="1"/>
  <c r="G81" i="2"/>
  <c r="G82" i="2" s="1"/>
  <c r="F81" i="2"/>
  <c r="E81" i="2"/>
  <c r="H78" i="2"/>
  <c r="G78" i="2"/>
  <c r="F78" i="2"/>
  <c r="E78" i="2"/>
  <c r="E80" i="2" s="1"/>
  <c r="D74" i="2"/>
  <c r="D105" i="2" s="1"/>
  <c r="D60" i="2"/>
  <c r="H39" i="2"/>
  <c r="F39" i="2"/>
  <c r="G39" i="2" s="1"/>
  <c r="H37" i="2"/>
  <c r="H79" i="2" s="1"/>
  <c r="G37" i="2"/>
  <c r="G79" i="2" s="1"/>
  <c r="F37" i="2"/>
  <c r="F79" i="2" s="1"/>
  <c r="E37" i="2"/>
  <c r="E79" i="2" s="1"/>
  <c r="A2" i="2"/>
  <c r="A1" i="2"/>
  <c r="G362" i="3" l="1"/>
  <c r="F363" i="3"/>
  <c r="D132" i="2"/>
  <c r="F164" i="3"/>
  <c r="D169" i="6"/>
  <c r="D170" i="7"/>
  <c r="D150" i="7"/>
  <c r="E78" i="8"/>
  <c r="E88" i="8" s="1"/>
  <c r="E94" i="8" s="1"/>
  <c r="D103" i="6"/>
  <c r="G343" i="3"/>
  <c r="G354" i="3"/>
  <c r="D172" i="7"/>
  <c r="D150" i="8"/>
  <c r="E38" i="2"/>
  <c r="E33" i="2" s="1"/>
  <c r="E125" i="2" s="1"/>
  <c r="E126" i="2" s="1"/>
  <c r="E131" i="2" s="1"/>
  <c r="D167" i="8"/>
  <c r="F80" i="2"/>
  <c r="D154" i="2"/>
  <c r="E83" i="2"/>
  <c r="E90" i="2" s="1"/>
  <c r="E96" i="2" s="1"/>
  <c r="D174" i="2"/>
  <c r="H83" i="2"/>
  <c r="G80" i="2"/>
  <c r="I22" i="3"/>
  <c r="I115" i="3"/>
  <c r="H80" i="2"/>
  <c r="I18" i="3"/>
  <c r="I21" i="3"/>
  <c r="I234" i="3"/>
  <c r="I123" i="3"/>
  <c r="I15" i="3"/>
  <c r="I37" i="3"/>
  <c r="I40" i="3"/>
  <c r="I23" i="3"/>
  <c r="I33" i="3"/>
  <c r="I95" i="3"/>
  <c r="I286" i="3"/>
  <c r="I45" i="3"/>
  <c r="I144" i="3"/>
  <c r="I306" i="3"/>
  <c r="I318" i="3"/>
  <c r="G83" i="3"/>
  <c r="I13" i="3"/>
  <c r="I64" i="3"/>
  <c r="I221" i="3"/>
  <c r="I80" i="3"/>
  <c r="I38" i="3"/>
  <c r="I59" i="3"/>
  <c r="I92" i="3"/>
  <c r="I120" i="3"/>
  <c r="I27" i="3"/>
  <c r="I20" i="3"/>
  <c r="I25" i="3"/>
  <c r="I35" i="3"/>
  <c r="I67" i="3"/>
  <c r="I70" i="3"/>
  <c r="I75" i="3"/>
  <c r="I100" i="3"/>
  <c r="I215" i="3"/>
  <c r="I14" i="3"/>
  <c r="I17" i="3"/>
  <c r="I43" i="3"/>
  <c r="I56" i="3"/>
  <c r="G107" i="3"/>
  <c r="I231" i="3"/>
  <c r="G334" i="3"/>
  <c r="I315" i="3"/>
  <c r="E43" i="2"/>
  <c r="F43" i="2" s="1"/>
  <c r="G43" i="2" s="1"/>
  <c r="H43" i="2" s="1"/>
  <c r="F125" i="2"/>
  <c r="I280" i="3"/>
  <c r="I288" i="3"/>
  <c r="I316" i="3"/>
  <c r="I324" i="3"/>
  <c r="I24" i="4"/>
  <c r="H74" i="4"/>
  <c r="I16" i="3"/>
  <c r="I42" i="3"/>
  <c r="I46" i="3"/>
  <c r="I65" i="3"/>
  <c r="I82" i="3"/>
  <c r="I94" i="3"/>
  <c r="I122" i="3"/>
  <c r="I139" i="3"/>
  <c r="I197" i="3"/>
  <c r="I226" i="3"/>
  <c r="I255" i="3"/>
  <c r="I277" i="3"/>
  <c r="I284" i="3"/>
  <c r="H121" i="4"/>
  <c r="I247" i="3"/>
  <c r="I102" i="3"/>
  <c r="G161" i="3"/>
  <c r="I61" i="3"/>
  <c r="I66" i="3"/>
  <c r="I74" i="3"/>
  <c r="I105" i="3"/>
  <c r="I114" i="3"/>
  <c r="G125" i="3"/>
  <c r="I145" i="3"/>
  <c r="I162" i="3"/>
  <c r="G179" i="3"/>
  <c r="F180" i="3"/>
  <c r="I206" i="3"/>
  <c r="I222" i="3"/>
  <c r="I237" i="3"/>
  <c r="I281" i="3"/>
  <c r="I321" i="3"/>
  <c r="I58" i="3"/>
  <c r="I141" i="3"/>
  <c r="I213" i="3"/>
  <c r="I228" i="3"/>
  <c r="I236" i="3"/>
  <c r="F266" i="3"/>
  <c r="I323" i="3"/>
  <c r="I202" i="3"/>
  <c r="I283" i="3"/>
  <c r="F82" i="2"/>
  <c r="F83" i="2" s="1"/>
  <c r="I29" i="3"/>
  <c r="I47" i="3"/>
  <c r="I71" i="3"/>
  <c r="F83" i="3"/>
  <c r="I97" i="3"/>
  <c r="F125" i="3"/>
  <c r="I134" i="3"/>
  <c r="I207" i="3"/>
  <c r="I249" i="3"/>
  <c r="I260" i="3"/>
  <c r="I263" i="3"/>
  <c r="I289" i="3"/>
  <c r="I24" i="3"/>
  <c r="I53" i="3"/>
  <c r="G83" i="2"/>
  <c r="G90" i="2" s="1"/>
  <c r="G96" i="2" s="1"/>
  <c r="E40" i="2"/>
  <c r="E42" i="2"/>
  <c r="E44" i="2"/>
  <c r="F44" i="2" s="1"/>
  <c r="G44" i="2" s="1"/>
  <c r="H44" i="2" s="1"/>
  <c r="I50" i="3"/>
  <c r="I77" i="3"/>
  <c r="I117" i="3"/>
  <c r="I245" i="3"/>
  <c r="I253" i="3"/>
  <c r="I257" i="3"/>
  <c r="I264" i="3"/>
  <c r="I300" i="3"/>
  <c r="I303" i="3"/>
  <c r="F308" i="3"/>
  <c r="G347" i="3"/>
  <c r="I343" i="3"/>
  <c r="I354" i="3"/>
  <c r="I355" i="3" s="1"/>
  <c r="G355" i="3"/>
  <c r="I201" i="3"/>
  <c r="E41" i="2"/>
  <c r="I118" i="3"/>
  <c r="G172" i="3"/>
  <c r="I171" i="3"/>
  <c r="I172" i="3" s="1"/>
  <c r="I69" i="3"/>
  <c r="I72" i="3"/>
  <c r="F151" i="3"/>
  <c r="I137" i="3"/>
  <c r="I143" i="3"/>
  <c r="I147" i="3"/>
  <c r="I212" i="3"/>
  <c r="I216" i="3"/>
  <c r="I250" i="3"/>
  <c r="I261" i="3"/>
  <c r="I297" i="3"/>
  <c r="G308" i="3"/>
  <c r="I304" i="3"/>
  <c r="I330" i="3"/>
  <c r="I320" i="3"/>
  <c r="E45" i="2"/>
  <c r="F45" i="2" s="1"/>
  <c r="G45" i="2" s="1"/>
  <c r="H45" i="2" s="1"/>
  <c r="I90" i="3"/>
  <c r="I232" i="3"/>
  <c r="I32" i="3"/>
  <c r="I48" i="3"/>
  <c r="F107" i="3"/>
  <c r="G151" i="3"/>
  <c r="I132" i="3"/>
  <c r="I148" i="3"/>
  <c r="I200" i="3"/>
  <c r="I209" i="3"/>
  <c r="I239" i="3"/>
  <c r="I275" i="3"/>
  <c r="I301" i="3"/>
  <c r="I327" i="3"/>
  <c r="I225" i="3"/>
  <c r="I252" i="3"/>
  <c r="F334" i="3"/>
  <c r="I204" i="3"/>
  <c r="I241" i="3"/>
  <c r="F290" i="3"/>
  <c r="I331" i="3"/>
  <c r="I344" i="3"/>
  <c r="E80" i="6"/>
  <c r="E81" i="6" s="1"/>
  <c r="E33" i="7"/>
  <c r="D103" i="8"/>
  <c r="D59" i="8"/>
  <c r="D130" i="8"/>
  <c r="I163" i="3"/>
  <c r="I198" i="3"/>
  <c r="I217" i="3"/>
  <c r="I244" i="3"/>
  <c r="G273" i="3"/>
  <c r="I345" i="3"/>
  <c r="I149" i="3"/>
  <c r="G164" i="3"/>
  <c r="I220" i="3"/>
  <c r="I223" i="3"/>
  <c r="I325" i="3"/>
  <c r="I196" i="3"/>
  <c r="G266" i="3"/>
  <c r="I199" i="3"/>
  <c r="I233" i="3"/>
  <c r="I265" i="3"/>
  <c r="I285" i="3"/>
  <c r="I305" i="3"/>
  <c r="I317" i="3"/>
  <c r="I328" i="3"/>
  <c r="I346" i="3"/>
  <c r="I74" i="4"/>
  <c r="I75" i="4" s="1"/>
  <c r="E45" i="8"/>
  <c r="E44" i="8"/>
  <c r="E42" i="8"/>
  <c r="E41" i="8"/>
  <c r="E43" i="8"/>
  <c r="E123" i="8"/>
  <c r="E124" i="8" s="1"/>
  <c r="E129" i="8" s="1"/>
  <c r="D151" i="6"/>
  <c r="D150" i="6"/>
  <c r="I121" i="4"/>
  <c r="I122" i="4" s="1"/>
  <c r="E38" i="6"/>
  <c r="E33" i="6" s="1"/>
  <c r="E77" i="6"/>
  <c r="E78" i="6" s="1"/>
  <c r="E88" i="6" s="1"/>
  <c r="E94" i="6" s="1"/>
  <c r="D169" i="8"/>
  <c r="I329" i="3"/>
  <c r="G363" i="3"/>
  <c r="I362" i="3"/>
  <c r="I363" i="3" s="1"/>
  <c r="H13" i="5"/>
  <c r="E77" i="7"/>
  <c r="E78" i="7" s="1"/>
  <c r="E88" i="7" s="1"/>
  <c r="E94" i="7" s="1"/>
  <c r="F38" i="2" l="1"/>
  <c r="G38" i="2" s="1"/>
  <c r="H38" i="2" s="1"/>
  <c r="F90" i="2"/>
  <c r="F96" i="2" s="1"/>
  <c r="H90" i="2"/>
  <c r="H96" i="2" s="1"/>
  <c r="E46" i="2"/>
  <c r="G290" i="3"/>
  <c r="I273" i="3"/>
  <c r="I290" i="3" s="1"/>
  <c r="F40" i="2"/>
  <c r="E48" i="2"/>
  <c r="F41" i="2"/>
  <c r="I334" i="3"/>
  <c r="F140" i="2"/>
  <c r="H140" i="2"/>
  <c r="E140" i="2"/>
  <c r="G140" i="2"/>
  <c r="E46" i="8"/>
  <c r="E48" i="8" s="1"/>
  <c r="I161" i="3"/>
  <c r="I164" i="3" s="1"/>
  <c r="F42" i="2"/>
  <c r="I151" i="3"/>
  <c r="I266" i="3"/>
  <c r="I107" i="3"/>
  <c r="E41" i="6"/>
  <c r="E44" i="6"/>
  <c r="E123" i="6"/>
  <c r="E124" i="6" s="1"/>
  <c r="E129" i="6" s="1"/>
  <c r="E43" i="6"/>
  <c r="E40" i="6"/>
  <c r="E45" i="6"/>
  <c r="E42" i="6"/>
  <c r="H139" i="2"/>
  <c r="H142" i="2" s="1"/>
  <c r="H163" i="2" s="1"/>
  <c r="G139" i="2"/>
  <c r="F139" i="2"/>
  <c r="F142" i="2" s="1"/>
  <c r="F163" i="2" s="1"/>
  <c r="E139" i="2"/>
  <c r="E40" i="7"/>
  <c r="E45" i="7"/>
  <c r="E123" i="7"/>
  <c r="E124" i="7" s="1"/>
  <c r="E129" i="7" s="1"/>
  <c r="E43" i="7"/>
  <c r="E42" i="7"/>
  <c r="E44" i="7"/>
  <c r="E41" i="7"/>
  <c r="I347" i="3"/>
  <c r="I125" i="3"/>
  <c r="I308" i="3"/>
  <c r="I179" i="3"/>
  <c r="I180" i="3" s="1"/>
  <c r="G180" i="3"/>
  <c r="F126" i="2"/>
  <c r="F131" i="2" s="1"/>
  <c r="G125" i="2"/>
  <c r="I83" i="3"/>
  <c r="I368" i="3" l="1"/>
  <c r="E142" i="2"/>
  <c r="E163" i="2" s="1"/>
  <c r="E117" i="8"/>
  <c r="E116" i="8"/>
  <c r="E115" i="8"/>
  <c r="E114" i="8"/>
  <c r="E102" i="8"/>
  <c r="E103" i="8" s="1"/>
  <c r="E112" i="8"/>
  <c r="E101" i="8"/>
  <c r="E57" i="8"/>
  <c r="E166" i="8" s="1"/>
  <c r="E56" i="8"/>
  <c r="E113" i="8"/>
  <c r="E104" i="8"/>
  <c r="E55" i="8"/>
  <c r="E168" i="8"/>
  <c r="E154" i="8"/>
  <c r="E118" i="8"/>
  <c r="I185" i="3"/>
  <c r="G142" i="2"/>
  <c r="G163" i="2" s="1"/>
  <c r="E120" i="2"/>
  <c r="F120" i="2" s="1"/>
  <c r="G120" i="2" s="1"/>
  <c r="H120" i="2" s="1"/>
  <c r="E118" i="2"/>
  <c r="E116" i="2"/>
  <c r="E114" i="2"/>
  <c r="E106" i="2"/>
  <c r="E173" i="2"/>
  <c r="E101" i="2"/>
  <c r="E159" i="2"/>
  <c r="E104" i="2"/>
  <c r="E105" i="2" s="1"/>
  <c r="E59" i="2"/>
  <c r="E171" i="2" s="1"/>
  <c r="E57" i="2"/>
  <c r="E58" i="2"/>
  <c r="E103" i="2"/>
  <c r="E172" i="2" s="1"/>
  <c r="E119" i="2"/>
  <c r="E117" i="2"/>
  <c r="E115" i="2"/>
  <c r="E102" i="2"/>
  <c r="G40" i="2"/>
  <c r="G41" i="2"/>
  <c r="F48" i="2"/>
  <c r="G126" i="2"/>
  <c r="G131" i="2" s="1"/>
  <c r="H125" i="2"/>
  <c r="H126" i="2" s="1"/>
  <c r="H131" i="2" s="1"/>
  <c r="E46" i="6"/>
  <c r="E48" i="6" s="1"/>
  <c r="F46" i="2"/>
  <c r="G42" i="2"/>
  <c r="E46" i="7"/>
  <c r="E48" i="7" s="1"/>
  <c r="E119" i="8" l="1"/>
  <c r="E128" i="8" s="1"/>
  <c r="E121" i="2"/>
  <c r="E130" i="2" s="1"/>
  <c r="E56" i="6"/>
  <c r="E168" i="6"/>
  <c r="E154" i="6"/>
  <c r="E118" i="6"/>
  <c r="E104" i="6"/>
  <c r="E117" i="6"/>
  <c r="E116" i="6"/>
  <c r="E99" i="6"/>
  <c r="E114" i="6"/>
  <c r="E102" i="6"/>
  <c r="E103" i="6" s="1"/>
  <c r="E113" i="6"/>
  <c r="E101" i="6"/>
  <c r="E115" i="6"/>
  <c r="E55" i="6"/>
  <c r="E57" i="6"/>
  <c r="E166" i="6" s="1"/>
  <c r="E112" i="6"/>
  <c r="E170" i="2"/>
  <c r="E60" i="2"/>
  <c r="E61" i="2" s="1"/>
  <c r="E62" i="2" s="1"/>
  <c r="E164" i="8"/>
  <c r="E167" i="8"/>
  <c r="E171" i="7"/>
  <c r="E154" i="7"/>
  <c r="E118" i="7"/>
  <c r="E104" i="7"/>
  <c r="E55" i="7"/>
  <c r="E117" i="7"/>
  <c r="E116" i="7"/>
  <c r="E99" i="7"/>
  <c r="E115" i="7"/>
  <c r="E113" i="7"/>
  <c r="E112" i="7"/>
  <c r="E101" i="7"/>
  <c r="E170" i="7" s="1"/>
  <c r="E57" i="7"/>
  <c r="E169" i="7" s="1"/>
  <c r="E56" i="7"/>
  <c r="E114" i="7"/>
  <c r="E102" i="7"/>
  <c r="E103" i="7" s="1"/>
  <c r="E107" i="2"/>
  <c r="E161" i="2" s="1"/>
  <c r="E132" i="2"/>
  <c r="E133" i="2" s="1"/>
  <c r="E162" i="2" s="1"/>
  <c r="F173" i="2"/>
  <c r="F101" i="2"/>
  <c r="F103" i="2"/>
  <c r="F106" i="2"/>
  <c r="F159" i="2"/>
  <c r="F104" i="2"/>
  <c r="F105" i="2" s="1"/>
  <c r="F59" i="2"/>
  <c r="F171" i="2" s="1"/>
  <c r="F57" i="2"/>
  <c r="F119" i="2"/>
  <c r="F117" i="2"/>
  <c r="F115" i="2"/>
  <c r="F102" i="2"/>
  <c r="F116" i="2"/>
  <c r="F114" i="2"/>
  <c r="F118" i="2"/>
  <c r="F58" i="2"/>
  <c r="E130" i="8"/>
  <c r="E131" i="8" s="1"/>
  <c r="E157" i="8" s="1"/>
  <c r="E169" i="2"/>
  <c r="H41" i="2"/>
  <c r="H40" i="2"/>
  <c r="G46" i="2"/>
  <c r="G48" i="2" s="1"/>
  <c r="H42" i="2"/>
  <c r="H46" i="2" s="1"/>
  <c r="E58" i="8"/>
  <c r="E59" i="8" s="1"/>
  <c r="E165" i="8"/>
  <c r="E94" i="2" l="1"/>
  <c r="E66" i="2"/>
  <c r="E69" i="2"/>
  <c r="E67" i="2"/>
  <c r="E68" i="2"/>
  <c r="E72" i="2"/>
  <c r="E71" i="2"/>
  <c r="E70" i="2"/>
  <c r="E73" i="2"/>
  <c r="E169" i="8"/>
  <c r="F172" i="2"/>
  <c r="E168" i="7"/>
  <c r="E58" i="7"/>
  <c r="E59" i="7" s="1"/>
  <c r="E60" i="7" s="1"/>
  <c r="E60" i="8"/>
  <c r="E167" i="7"/>
  <c r="E119" i="6"/>
  <c r="E128" i="6" s="1"/>
  <c r="E174" i="2"/>
  <c r="E164" i="6"/>
  <c r="F169" i="2"/>
  <c r="F174" i="2" s="1"/>
  <c r="E100" i="7"/>
  <c r="E105" i="7" s="1"/>
  <c r="E156" i="7" s="1"/>
  <c r="E119" i="7"/>
  <c r="E128" i="7" s="1"/>
  <c r="E167" i="6"/>
  <c r="E100" i="6"/>
  <c r="E105" i="6" s="1"/>
  <c r="E156" i="6" s="1"/>
  <c r="E58" i="6"/>
  <c r="E165" i="6"/>
  <c r="G159" i="2"/>
  <c r="G104" i="2"/>
  <c r="G105" i="2" s="1"/>
  <c r="G59" i="2"/>
  <c r="G171" i="2" s="1"/>
  <c r="G57" i="2"/>
  <c r="G118" i="2"/>
  <c r="G119" i="2"/>
  <c r="G117" i="2"/>
  <c r="G115" i="2"/>
  <c r="G102" i="2"/>
  <c r="G173" i="2"/>
  <c r="G116" i="2"/>
  <c r="G58" i="2"/>
  <c r="G114" i="2"/>
  <c r="G101" i="2"/>
  <c r="G103" i="2"/>
  <c r="G106" i="2"/>
  <c r="F121" i="2"/>
  <c r="F130" i="2" s="1"/>
  <c r="F107" i="2"/>
  <c r="F161" i="2" s="1"/>
  <c r="H48" i="2"/>
  <c r="F60" i="2"/>
  <c r="F61" i="2" s="1"/>
  <c r="F62" i="2" s="1"/>
  <c r="F170" i="2"/>
  <c r="G107" i="2" l="1"/>
  <c r="G161" i="2" s="1"/>
  <c r="F94" i="2"/>
  <c r="F68" i="2"/>
  <c r="F71" i="2"/>
  <c r="F72" i="2"/>
  <c r="F70" i="2"/>
  <c r="F73" i="2"/>
  <c r="F66" i="2"/>
  <c r="F69" i="2"/>
  <c r="F67" i="2"/>
  <c r="E92" i="7"/>
  <c r="E68" i="7"/>
  <c r="E71" i="7"/>
  <c r="E67" i="7"/>
  <c r="E70" i="7"/>
  <c r="E66" i="7"/>
  <c r="E65" i="7"/>
  <c r="E64" i="7"/>
  <c r="E69" i="7"/>
  <c r="E169" i="6"/>
  <c r="G172" i="2"/>
  <c r="E130" i="6"/>
  <c r="E131" i="6" s="1"/>
  <c r="E157" i="6" s="1"/>
  <c r="E74" i="2"/>
  <c r="E95" i="2" s="1"/>
  <c r="E97" i="2" s="1"/>
  <c r="F132" i="2"/>
  <c r="F133" i="2" s="1"/>
  <c r="F162" i="2" s="1"/>
  <c r="G121" i="2"/>
  <c r="G130" i="2" s="1"/>
  <c r="E172" i="7"/>
  <c r="H173" i="2"/>
  <c r="E22" i="1" s="1"/>
  <c r="H119" i="2"/>
  <c r="H117" i="2"/>
  <c r="H115" i="2"/>
  <c r="H102" i="2"/>
  <c r="H58" i="2"/>
  <c r="H101" i="2"/>
  <c r="H159" i="2"/>
  <c r="H103" i="2"/>
  <c r="H104" i="2"/>
  <c r="H105" i="2" s="1"/>
  <c r="H118" i="2"/>
  <c r="H116" i="2"/>
  <c r="H114" i="2"/>
  <c r="H106" i="2"/>
  <c r="H59" i="2"/>
  <c r="H171" i="2" s="1"/>
  <c r="E20" i="1" s="1"/>
  <c r="H57" i="2"/>
  <c r="E130" i="7"/>
  <c r="E131" i="7" s="1"/>
  <c r="E157" i="7" s="1"/>
  <c r="E59" i="6"/>
  <c r="E60" i="6" s="1"/>
  <c r="E92" i="8"/>
  <c r="E65" i="8"/>
  <c r="E71" i="8"/>
  <c r="E67" i="8"/>
  <c r="E70" i="8"/>
  <c r="E99" i="8"/>
  <c r="E68" i="8"/>
  <c r="E64" i="8"/>
  <c r="E69" i="8"/>
  <c r="E66" i="8"/>
  <c r="G169" i="2"/>
  <c r="G60" i="2"/>
  <c r="G170" i="2"/>
  <c r="G61" i="2" l="1"/>
  <c r="G62" i="2" s="1"/>
  <c r="E92" i="6"/>
  <c r="E65" i="6"/>
  <c r="E67" i="6"/>
  <c r="E69" i="6"/>
  <c r="E70" i="6"/>
  <c r="E66" i="6"/>
  <c r="E64" i="6"/>
  <c r="E71" i="6"/>
  <c r="E68" i="6"/>
  <c r="G174" i="2"/>
  <c r="H107" i="2"/>
  <c r="H161" i="2" s="1"/>
  <c r="E160" i="2"/>
  <c r="E147" i="2"/>
  <c r="F74" i="2"/>
  <c r="F95" i="2" s="1"/>
  <c r="F97" i="2" s="1"/>
  <c r="G132" i="2"/>
  <c r="G133" i="2" s="1"/>
  <c r="G162" i="2" s="1"/>
  <c r="H60" i="2"/>
  <c r="H170" i="2"/>
  <c r="E19" i="1" s="1"/>
  <c r="H121" i="2"/>
  <c r="H130" i="2" s="1"/>
  <c r="E72" i="8"/>
  <c r="E93" i="8" s="1"/>
  <c r="E95" i="8" s="1"/>
  <c r="E72" i="7"/>
  <c r="E93" i="7" s="1"/>
  <c r="E95" i="7" s="1"/>
  <c r="E100" i="8"/>
  <c r="E105" i="8" s="1"/>
  <c r="E156" i="8" s="1"/>
  <c r="H169" i="2"/>
  <c r="H172" i="2"/>
  <c r="E21" i="1" s="1"/>
  <c r="G67" i="2" l="1"/>
  <c r="G69" i="2"/>
  <c r="G94" i="2"/>
  <c r="G70" i="2"/>
  <c r="G68" i="2"/>
  <c r="G66" i="2"/>
  <c r="G73" i="2"/>
  <c r="G72" i="2"/>
  <c r="G74" i="2" s="1"/>
  <c r="G95" i="2" s="1"/>
  <c r="G97" i="2" s="1"/>
  <c r="G71" i="2"/>
  <c r="H174" i="2"/>
  <c r="E72" i="6"/>
  <c r="E93" i="6" s="1"/>
  <c r="E155" i="7"/>
  <c r="E143" i="7"/>
  <c r="E144" i="7" s="1"/>
  <c r="E155" i="8"/>
  <c r="E143" i="8"/>
  <c r="E144" i="8" s="1"/>
  <c r="E18" i="1"/>
  <c r="E23" i="1" s="1"/>
  <c r="F160" i="2"/>
  <c r="F147" i="2"/>
  <c r="F148" i="2"/>
  <c r="E148" i="2"/>
  <c r="H61" i="2"/>
  <c r="H62" i="2" s="1"/>
  <c r="H132" i="2"/>
  <c r="H133" i="2" s="1"/>
  <c r="H162" i="2" s="1"/>
  <c r="E95" i="6"/>
  <c r="H94" i="2" l="1"/>
  <c r="H68" i="2"/>
  <c r="H73" i="2"/>
  <c r="H69" i="2"/>
  <c r="H71" i="2"/>
  <c r="H67" i="2"/>
  <c r="H70" i="2"/>
  <c r="H72" i="2"/>
  <c r="H66" i="2"/>
  <c r="F165" i="2"/>
  <c r="F179" i="2" s="1"/>
  <c r="E150" i="7"/>
  <c r="G160" i="2"/>
  <c r="G147" i="2"/>
  <c r="E160" i="7"/>
  <c r="F154" i="2"/>
  <c r="E154" i="2"/>
  <c r="E155" i="6"/>
  <c r="E143" i="6"/>
  <c r="E144" i="6" s="1"/>
  <c r="E165" i="2"/>
  <c r="E160" i="8"/>
  <c r="E150" i="8"/>
  <c r="D13" i="1" l="1"/>
  <c r="E13" i="1" s="1"/>
  <c r="E160" i="6"/>
  <c r="E147" i="7"/>
  <c r="E146" i="7"/>
  <c r="E145" i="7"/>
  <c r="E148" i="7"/>
  <c r="E179" i="2"/>
  <c r="I8" i="3"/>
  <c r="G148" i="2"/>
  <c r="G154" i="2" s="1"/>
  <c r="E150" i="6"/>
  <c r="E151" i="2"/>
  <c r="E149" i="2"/>
  <c r="E152" i="2"/>
  <c r="E150" i="2"/>
  <c r="E146" i="8"/>
  <c r="E145" i="8"/>
  <c r="E148" i="8"/>
  <c r="E147" i="8"/>
  <c r="F151" i="2"/>
  <c r="F149" i="2"/>
  <c r="F152" i="2"/>
  <c r="F150" i="2"/>
  <c r="H74" i="2"/>
  <c r="H95" i="2" s="1"/>
  <c r="H97" i="2"/>
  <c r="D12" i="1" l="1"/>
  <c r="E12" i="1" s="1"/>
  <c r="G152" i="2"/>
  <c r="G150" i="2"/>
  <c r="G151" i="2"/>
  <c r="G149" i="2"/>
  <c r="F153" i="2"/>
  <c r="F155" i="2" s="1"/>
  <c r="F164" i="2" s="1"/>
  <c r="E149" i="7"/>
  <c r="E151" i="7" s="1"/>
  <c r="E159" i="7" s="1"/>
  <c r="E153" i="2"/>
  <c r="E155" i="2" s="1"/>
  <c r="E164" i="2" s="1"/>
  <c r="E148" i="6"/>
  <c r="E147" i="6"/>
  <c r="E146" i="6"/>
  <c r="E145" i="6"/>
  <c r="E149" i="8"/>
  <c r="E151" i="8" s="1"/>
  <c r="E159" i="8" s="1"/>
  <c r="G165" i="2"/>
  <c r="G179" i="2" s="1"/>
  <c r="H160" i="2"/>
  <c r="H147" i="2"/>
  <c r="I349" i="3"/>
  <c r="I351" i="3" s="1"/>
  <c r="I338" i="3"/>
  <c r="I340" i="3" s="1"/>
  <c r="I310" i="3"/>
  <c r="I312" i="3" s="1"/>
  <c r="I357" i="3"/>
  <c r="I359" i="3" s="1"/>
  <c r="I268" i="3"/>
  <c r="I270" i="3" s="1"/>
  <c r="I166" i="3"/>
  <c r="I168" i="3" s="1"/>
  <c r="I155" i="3"/>
  <c r="I157" i="3" s="1"/>
  <c r="I292" i="3"/>
  <c r="I294" i="3" s="1"/>
  <c r="I174" i="3"/>
  <c r="I176" i="3" s="1"/>
  <c r="I127" i="3"/>
  <c r="I129" i="3" s="1"/>
  <c r="I85" i="3"/>
  <c r="I87" i="3" s="1"/>
  <c r="I191" i="3"/>
  <c r="I193" i="3" s="1"/>
  <c r="I10" i="3"/>
  <c r="I109" i="3"/>
  <c r="I111" i="3" s="1"/>
  <c r="G153" i="2" l="1"/>
  <c r="G155" i="2" s="1"/>
  <c r="G164" i="2" s="1"/>
  <c r="H362" i="3"/>
  <c r="H363" i="3" s="1"/>
  <c r="H343" i="3"/>
  <c r="H346" i="3"/>
  <c r="H162" i="3"/>
  <c r="H163" i="3"/>
  <c r="H160" i="3"/>
  <c r="H354" i="3"/>
  <c r="H355" i="3" s="1"/>
  <c r="H171" i="3"/>
  <c r="H172" i="3" s="1"/>
  <c r="H345" i="3"/>
  <c r="H344" i="3"/>
  <c r="H161" i="3"/>
  <c r="H179" i="3"/>
  <c r="H180" i="3" s="1"/>
  <c r="H299" i="3"/>
  <c r="H298" i="3"/>
  <c r="H116" i="3"/>
  <c r="H124" i="3"/>
  <c r="H122" i="3"/>
  <c r="H297" i="3"/>
  <c r="H307" i="3"/>
  <c r="H305" i="3"/>
  <c r="H301" i="3"/>
  <c r="H114" i="3"/>
  <c r="H300" i="3"/>
  <c r="H123" i="3"/>
  <c r="H121" i="3"/>
  <c r="H304" i="3"/>
  <c r="H306" i="3"/>
  <c r="H302" i="3"/>
  <c r="H303" i="3"/>
  <c r="H117" i="3"/>
  <c r="H115" i="3"/>
  <c r="H119" i="3"/>
  <c r="H118" i="3"/>
  <c r="H120" i="3"/>
  <c r="H256" i="3"/>
  <c r="H251" i="3"/>
  <c r="H242" i="3"/>
  <c r="H208" i="3"/>
  <c r="H259" i="3"/>
  <c r="H211" i="3"/>
  <c r="H258" i="3"/>
  <c r="H62" i="3"/>
  <c r="H26" i="3"/>
  <c r="H224" i="3"/>
  <c r="H60" i="3"/>
  <c r="H57" i="3"/>
  <c r="H36" i="3"/>
  <c r="H30" i="3"/>
  <c r="H227" i="3"/>
  <c r="H219" i="3"/>
  <c r="H52" i="3"/>
  <c r="H39" i="3"/>
  <c r="H28" i="3"/>
  <c r="H248" i="3"/>
  <c r="H68" i="3"/>
  <c r="H49" i="3"/>
  <c r="H31" i="3"/>
  <c r="H41" i="3"/>
  <c r="H218" i="3"/>
  <c r="H76" i="3"/>
  <c r="H44" i="3"/>
  <c r="H19" i="3"/>
  <c r="H18" i="3"/>
  <c r="H15" i="3"/>
  <c r="H33" i="3"/>
  <c r="H65" i="3"/>
  <c r="H79" i="3"/>
  <c r="H51" i="3"/>
  <c r="H203" i="3"/>
  <c r="H53" i="3"/>
  <c r="H230" i="3"/>
  <c r="H63" i="3"/>
  <c r="H55" i="3"/>
  <c r="H216" i="3"/>
  <c r="H241" i="3"/>
  <c r="H214" i="3"/>
  <c r="H205" i="3"/>
  <c r="H260" i="3"/>
  <c r="H13" i="3"/>
  <c r="H38" i="3"/>
  <c r="H27" i="3"/>
  <c r="H35" i="3"/>
  <c r="H61" i="3"/>
  <c r="H213" i="3"/>
  <c r="H263" i="3"/>
  <c r="H78" i="3"/>
  <c r="H34" i="3"/>
  <c r="H243" i="3"/>
  <c r="H48" i="3"/>
  <c r="H252" i="3"/>
  <c r="H217" i="3"/>
  <c r="H236" i="3"/>
  <c r="H24" i="3"/>
  <c r="H254" i="3"/>
  <c r="H239" i="3"/>
  <c r="H45" i="3"/>
  <c r="H255" i="3"/>
  <c r="H247" i="3"/>
  <c r="H47" i="3"/>
  <c r="H264" i="3"/>
  <c r="H22" i="3"/>
  <c r="H21" i="3"/>
  <c r="H37" i="3"/>
  <c r="H17" i="3"/>
  <c r="H197" i="3"/>
  <c r="H82" i="3"/>
  <c r="H206" i="3"/>
  <c r="H207" i="3"/>
  <c r="H253" i="3"/>
  <c r="H69" i="3"/>
  <c r="H200" i="3"/>
  <c r="H235" i="3"/>
  <c r="H220" i="3"/>
  <c r="H233" i="3"/>
  <c r="H201" i="3"/>
  <c r="H225" i="3"/>
  <c r="H25" i="3"/>
  <c r="H56" i="3"/>
  <c r="H199" i="3"/>
  <c r="H64" i="3"/>
  <c r="H59" i="3"/>
  <c r="H16" i="3"/>
  <c r="H67" i="3"/>
  <c r="H215" i="3"/>
  <c r="H231" i="3"/>
  <c r="H210" i="3"/>
  <c r="H66" i="3"/>
  <c r="H245" i="3"/>
  <c r="H81" i="3"/>
  <c r="H50" i="3"/>
  <c r="H250" i="3"/>
  <c r="H238" i="3"/>
  <c r="H223" i="3"/>
  <c r="H196" i="3"/>
  <c r="H265" i="3"/>
  <c r="H257" i="3"/>
  <c r="H244" i="3"/>
  <c r="H32" i="3"/>
  <c r="H246" i="3"/>
  <c r="H234" i="3"/>
  <c r="H40" i="3"/>
  <c r="H221" i="3"/>
  <c r="H70" i="3"/>
  <c r="H14" i="3"/>
  <c r="H43" i="3"/>
  <c r="H42" i="3"/>
  <c r="H71" i="3"/>
  <c r="H222" i="3"/>
  <c r="H228" i="3"/>
  <c r="H202" i="3"/>
  <c r="H72" i="3"/>
  <c r="H261" i="3"/>
  <c r="H232" i="3"/>
  <c r="H209" i="3"/>
  <c r="H198" i="3"/>
  <c r="H229" i="3"/>
  <c r="H23" i="3"/>
  <c r="H73" i="3"/>
  <c r="H54" i="3"/>
  <c r="H20" i="3"/>
  <c r="H46" i="3"/>
  <c r="H226" i="3"/>
  <c r="H58" i="3"/>
  <c r="H262" i="3"/>
  <c r="H249" i="3"/>
  <c r="H77" i="3"/>
  <c r="H240" i="3"/>
  <c r="H29" i="3"/>
  <c r="H74" i="3"/>
  <c r="H237" i="3"/>
  <c r="H212" i="3"/>
  <c r="H204" i="3"/>
  <c r="H80" i="3"/>
  <c r="H75" i="3"/>
  <c r="H276" i="3"/>
  <c r="H279" i="3"/>
  <c r="H96" i="3"/>
  <c r="H101" i="3"/>
  <c r="H104" i="3"/>
  <c r="H105" i="3"/>
  <c r="H281" i="3"/>
  <c r="H274" i="3"/>
  <c r="H275" i="3"/>
  <c r="H100" i="3"/>
  <c r="H90" i="3"/>
  <c r="H93" i="3"/>
  <c r="H277" i="3"/>
  <c r="H288" i="3"/>
  <c r="H95" i="3"/>
  <c r="H102" i="3"/>
  <c r="H99" i="3"/>
  <c r="H278" i="3"/>
  <c r="H282" i="3"/>
  <c r="H285" i="3"/>
  <c r="H287" i="3"/>
  <c r="H91" i="3"/>
  <c r="H284" i="3"/>
  <c r="H97" i="3"/>
  <c r="H289" i="3"/>
  <c r="H98" i="3"/>
  <c r="H106" i="3"/>
  <c r="H283" i="3"/>
  <c r="H286" i="3"/>
  <c r="H103" i="3"/>
  <c r="H92" i="3"/>
  <c r="H280" i="3"/>
  <c r="H94" i="3"/>
  <c r="H273" i="3"/>
  <c r="H332" i="3"/>
  <c r="H135" i="3"/>
  <c r="H140" i="3"/>
  <c r="H150" i="3"/>
  <c r="H142" i="3"/>
  <c r="H136" i="3"/>
  <c r="H133" i="3"/>
  <c r="H141" i="3"/>
  <c r="H137" i="3"/>
  <c r="H320" i="3"/>
  <c r="H148" i="3"/>
  <c r="H144" i="3"/>
  <c r="H316" i="3"/>
  <c r="H323" i="3"/>
  <c r="H319" i="3"/>
  <c r="H146" i="3"/>
  <c r="H326" i="3"/>
  <c r="H139" i="3"/>
  <c r="H321" i="3"/>
  <c r="H143" i="3"/>
  <c r="H317" i="3"/>
  <c r="H318" i="3"/>
  <c r="H132" i="3"/>
  <c r="H324" i="3"/>
  <c r="H327" i="3"/>
  <c r="H331" i="3"/>
  <c r="H322" i="3"/>
  <c r="H329" i="3"/>
  <c r="H328" i="3"/>
  <c r="H149" i="3"/>
  <c r="H145" i="3"/>
  <c r="H138" i="3"/>
  <c r="H147" i="3"/>
  <c r="H330" i="3"/>
  <c r="H134" i="3"/>
  <c r="H325" i="3"/>
  <c r="H315" i="3"/>
  <c r="H333" i="3"/>
  <c r="E149" i="6"/>
  <c r="E151" i="6" s="1"/>
  <c r="E159" i="6" s="1"/>
  <c r="H148" i="2"/>
  <c r="H154" i="2" s="1"/>
  <c r="H164" i="3" l="1"/>
  <c r="H165" i="2"/>
  <c r="H179" i="2" s="1"/>
  <c r="H152" i="2"/>
  <c r="H150" i="2"/>
  <c r="H151" i="2"/>
  <c r="H149" i="2"/>
  <c r="H308" i="3"/>
  <c r="H107" i="3"/>
  <c r="H290" i="3"/>
  <c r="H151" i="3"/>
  <c r="H83" i="3"/>
  <c r="H347" i="3"/>
  <c r="H266" i="3"/>
  <c r="H125" i="3"/>
  <c r="H334" i="3"/>
  <c r="H153" i="2" l="1"/>
  <c r="H155" i="2" s="1"/>
  <c r="H164" i="2" s="1"/>
  <c r="I183" i="3"/>
  <c r="I184" i="3" s="1"/>
  <c r="E180" i="2"/>
  <c r="D11" i="1" s="1"/>
  <c r="E14" i="1" s="1"/>
  <c r="I366" i="3"/>
  <c r="I36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1" authorId="0" shapeId="0" xr:uid="{00000000-0006-0000-0100-000001000000}">
      <text>
        <r>
          <rPr>
            <sz val="11"/>
            <color rgb="FF000000"/>
            <rFont val="Arial"/>
            <family val="2"/>
            <charset val="1"/>
          </rPr>
          <t>S = Empresa optante pelo Simples Nacional
P = Empresa com Lucro Presumido
R = Empresa com Lucro Real</t>
        </r>
      </text>
    </comment>
    <comment ref="B38" authorId="0" shapeId="0" xr:uid="{00000000-0006-0000-0100-000002000000}">
      <text>
        <r>
          <rPr>
            <sz val="11"/>
            <color rgb="FF000000"/>
            <rFont val="Arial"/>
            <family val="2"/>
            <charset val="1"/>
          </rPr>
          <t>Previsto em legislação ou acordo coletivo para trabalhos que impliquem em condições de risco à saúde ou integridade física do trabalhador.
30% sobre o salário base.</t>
        </r>
      </text>
    </comment>
    <comment ref="B39" authorId="0" shapeId="0" xr:uid="{00000000-0006-0000-0100-000003000000}">
      <text>
        <r>
          <rPr>
            <sz val="11"/>
            <color rgb="FF000000"/>
            <rFont val="Arial"/>
            <family val="2"/>
            <charset val="1"/>
          </rPr>
          <t>O salário de referência para cálculo do seu custo é o salário mínimo estadual ou o nacional ou o salário normativo da categoria se expressamente estabelecido no acordo ou convenção coletiva.
São operações que, por sua natureza, condições ou métodos de trabalho, exponham os empregados a agentes nocivos à saúde, acima dos limites de tolerância fixados em razão da natureza e da intensidade do agente e do tempo de exposição aos seus efeitos. (Art. 189, CLT)
Grau máximo: 40%;
Grau médio: 20%;
Grau mínimo: 10%.</t>
        </r>
      </text>
    </comment>
    <comment ref="B40" authorId="0" shapeId="0" xr:uid="{00000000-0006-0000-0100-000004000000}">
      <text>
        <r>
          <rPr>
            <sz val="11"/>
            <color rgb="FF000000"/>
            <rFont val="Arial"/>
            <family val="2"/>
            <charset val="1"/>
          </rPr>
          <t xml:space="preserve">Conferido ao trabalhador por trabalho executado entre as 22 horas de um dia e as 5 horas do dia seguinte.
Remunerado com adicional de, pelo menos, 20% sobre a hora diurna.
</t>
        </r>
        <r>
          <rPr>
            <i/>
            <sz val="10"/>
            <color rgb="FF000000"/>
            <rFont val="Arial"/>
            <family val="2"/>
            <charset val="1"/>
          </rPr>
          <t xml:space="preserve">Adicional noturno para 1 hora trabalhada = Valor da hora diurna X 20%
Valor da hora diurna = Salário base / Total de horas trabalhadas no mês
</t>
        </r>
        <r>
          <rPr>
            <sz val="10"/>
            <color rgb="FF000000"/>
            <rFont val="Arial"/>
            <family val="2"/>
            <charset val="1"/>
          </rPr>
          <t xml:space="preserve">
O total de horas trabalhadas no mês calcula-se considerando 5 semanas de trabalho, conforme determinação do MTE.
</t>
        </r>
        <r>
          <rPr>
            <i/>
            <sz val="10"/>
            <color rgb="FF000000"/>
            <rFont val="Arial"/>
            <family val="2"/>
            <charset val="1"/>
          </rPr>
          <t>Exemplo:
Salário: R$2.200,00
Valor da hora diurna: 2.200,00 / 220 horas (jornada de 44 horas semanais) = R$10,00
Adicional noturno para 1 hora trabalhada = 10,00 X 20% = R$2,00</t>
        </r>
      </text>
    </comment>
    <comment ref="C40" authorId="0" shapeId="0" xr:uid="{00000000-0006-0000-0100-000005000000}">
      <text>
        <r>
          <rPr>
            <sz val="11"/>
            <color rgb="FF000000"/>
            <rFont val="Arial"/>
            <family val="2"/>
            <charset val="1"/>
          </rPr>
          <t>Quantidade de horas noturnas trabalhadas no mês.</t>
        </r>
      </text>
    </comment>
    <comment ref="B41" authorId="0" shapeId="0" xr:uid="{00000000-0006-0000-0100-000006000000}">
      <text>
        <r>
          <rPr>
            <sz val="11"/>
            <color rgb="FF000000"/>
            <rFont val="Arial"/>
            <family val="2"/>
            <charset val="1"/>
          </rPr>
          <t xml:space="preserve">Corresponde a 52 minutos e 30 segundos.
A hora noturna adicional corresponde à diferença da hora noturna menos a hora normal.
</t>
        </r>
        <r>
          <rPr>
            <i/>
            <sz val="10"/>
            <color rgb="FF000000"/>
            <rFont val="Arial"/>
            <family val="2"/>
            <charset val="1"/>
          </rPr>
          <t xml:space="preserve">Hora noturna = Hora normal X (60/52,5)
Hora noturna = Hora normal X 1,14285714
</t>
        </r>
        <r>
          <rPr>
            <sz val="10"/>
            <color rgb="FF000000"/>
            <rFont val="Arial"/>
            <family val="2"/>
            <charset val="1"/>
          </rPr>
          <t xml:space="preserve">
</t>
        </r>
        <r>
          <rPr>
            <i/>
            <sz val="10"/>
            <color rgb="FF000000"/>
            <rFont val="Arial"/>
            <family val="2"/>
            <charset val="1"/>
          </rPr>
          <t>Exemplo:
Salário: R$2.200,00
Valor da hora diurna: 2.200,00 / 220 horas (jornada de 44 horas semanais) = R$10,00
Hora noturna = 10,00 X 1,14285714 = R$11,42
Hora noturna adicional = Hora noturna – Hora normal
Hora noturna adicional = (11,42 X 20%) - (R$10,00 X 20%) = 2,286 – 2,00 = 0,286</t>
        </r>
      </text>
    </comment>
    <comment ref="B42" authorId="0" shapeId="0" xr:uid="{00000000-0006-0000-0100-000007000000}">
      <text>
        <r>
          <rPr>
            <sz val="11"/>
            <color rgb="FF000000"/>
            <rFont val="Arial"/>
            <family val="2"/>
            <charset val="1"/>
          </rPr>
          <t xml:space="preserve">Relativo ao trabalho realizado além da jornada diária regular estabelecida, com acréscimo de </t>
        </r>
        <r>
          <rPr>
            <u/>
            <sz val="10"/>
            <color rgb="FF000000"/>
            <rFont val="Arial"/>
            <family val="2"/>
            <charset val="1"/>
          </rPr>
          <t>no mínimo 50%</t>
        </r>
        <r>
          <rPr>
            <sz val="10"/>
            <color rgb="FF000000"/>
            <rFont val="Arial"/>
            <family val="2"/>
            <charset val="1"/>
          </rPr>
          <t xml:space="preserve"> do valor da hora normal para trabalho extra (entre segunda e sábado) e de 100% em domingos e feriados.
Não pode ser maior do que 2 horas diárias. (Art. 59, CLT)</t>
        </r>
      </text>
    </comment>
    <comment ref="C42" authorId="0" shapeId="0" xr:uid="{00000000-0006-0000-0100-000008000000}">
      <text>
        <r>
          <rPr>
            <sz val="11"/>
            <color rgb="FF000000"/>
            <rFont val="Arial"/>
            <family val="2"/>
            <charset val="1"/>
          </rPr>
          <t>Quantidades de horas extras trabalhadas entre segunda e sábado.</t>
        </r>
      </text>
    </comment>
    <comment ref="C43" authorId="0" shapeId="0" xr:uid="{00000000-0006-0000-0100-000009000000}">
      <text>
        <r>
          <rPr>
            <sz val="11"/>
            <color rgb="FF000000"/>
            <rFont val="Arial"/>
            <family val="2"/>
            <charset val="1"/>
          </rPr>
          <t>Quantidade de horas extras trabalhadas em domingos.</t>
        </r>
      </text>
    </comment>
    <comment ref="C44" authorId="0" shapeId="0" xr:uid="{00000000-0006-0000-0100-00000A000000}">
      <text>
        <r>
          <rPr>
            <sz val="11"/>
            <color rgb="FF000000"/>
            <rFont val="Arial"/>
            <family val="2"/>
            <charset val="1"/>
          </rPr>
          <t xml:space="preserve">Quantidade de horas trabalhadas em feriados no mês.
</t>
        </r>
      </text>
    </comment>
    <comment ref="B45" authorId="0" shapeId="0" xr:uid="{00000000-0006-0000-0100-00000B000000}">
      <text>
        <r>
          <rPr>
            <sz val="11"/>
            <color rgb="FF000000"/>
            <rFont val="Arial"/>
            <family val="2"/>
            <charset val="1"/>
          </rPr>
          <t>Para o empregado que labora a jornada 12x36, em caso da não concessão ou concessão parcial do intervalo intrajornada (§4º do art. 71 da CLT).</t>
        </r>
      </text>
    </comment>
    <comment ref="C45" authorId="0" shapeId="0" xr:uid="{00000000-0006-0000-0100-00000C000000}">
      <text>
        <r>
          <rPr>
            <sz val="11"/>
            <color rgb="FF000000"/>
            <rFont val="Arial"/>
            <family val="2"/>
            <charset val="1"/>
          </rPr>
          <t>Quantidade de horas extras referentes à intrajornada no mês.</t>
        </r>
      </text>
    </comment>
    <comment ref="B57" authorId="0" shapeId="0" xr:uid="{00000000-0006-0000-0100-00000D000000}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/>
            <sz val="10"/>
            <color rgb="FF000000"/>
            <rFont val="Arial"/>
            <family val="2"/>
            <charset val="1"/>
          </rPr>
          <t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/>
            <sz val="10"/>
            <color rgb="FF000000"/>
            <rFont val="Arial"/>
            <family val="2"/>
            <charset val="1"/>
          </rPr>
          <t>(1/12) x 100 = 8,33%</t>
        </r>
        <r>
          <rPr>
            <sz val="10"/>
            <color rgb="FF000000"/>
            <rFont val="Arial"/>
            <family val="2"/>
            <charset val="1"/>
          </rPr>
          <t>.</t>
        </r>
      </text>
    </comment>
    <comment ref="B58" authorId="0" shapeId="0" xr:uid="{00000000-0006-0000-0100-00000E000000}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/>
            <sz val="10"/>
            <color rgb="FF000000"/>
            <rFont val="Arial"/>
            <family val="2"/>
            <charset val="1"/>
          </rPr>
          <t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/>
            <sz val="10"/>
            <color rgb="FF000000"/>
            <rFont val="Arial"/>
            <family val="2"/>
            <charset val="1"/>
          </rPr>
          <t>(1/12) x 100 = 8,33%</t>
        </r>
        <r>
          <rPr>
            <sz val="10"/>
            <color rgb="FF000000"/>
            <rFont val="Arial"/>
            <family val="2"/>
            <charset val="1"/>
          </rPr>
          <t>.</t>
        </r>
      </text>
    </comment>
    <comment ref="B59" authorId="0" shapeId="0" xr:uid="{00000000-0006-0000-0100-00000F000000}">
      <text>
        <r>
          <rPr>
            <sz val="11"/>
            <color rgb="FF000000"/>
            <rFont val="Arial"/>
            <family val="2"/>
            <charset val="1"/>
          </rPr>
          <t>Conforme IN 02/2008 atualizada pela IN 03/2009, que trata sobre a Conta Vinculada, Férias e Adicional de férias devem somar 12,10%.</t>
        </r>
      </text>
    </comment>
    <comment ref="D60" authorId="0" shapeId="0" xr:uid="{00000000-0006-0000-0100-000010000000}">
      <text>
        <r>
          <rPr>
            <sz val="11"/>
            <color rgb="FF000000"/>
            <rFont val="Arial"/>
            <family val="2"/>
            <charset val="1"/>
          </rPr>
          <t xml:space="preserve">Formatação condicional:
</t>
        </r>
        <r>
          <rPr>
            <sz val="9"/>
            <color rgb="FF000000"/>
            <rFont val="Segoe UI"/>
            <family val="2"/>
            <charset val="1"/>
          </rPr>
          <t xml:space="preserve">Se o resultado for igual a 12,10%, a fonte ficará verde. Se for diferente disso, ficará vermelha.
</t>
        </r>
      </text>
    </comment>
    <comment ref="B66" authorId="0" shapeId="0" xr:uid="{00000000-0006-0000-0100-000011000000}">
      <text>
        <r>
          <rPr>
            <sz val="11"/>
            <color rgb="FF000000"/>
            <rFont val="Arial"/>
            <family val="2"/>
            <charset val="1"/>
          </rPr>
          <t>Contribuição de 20% sobre o total das remunerações destinada à Seguridade Social, conforme determina a Lei 8.212/91.</t>
        </r>
      </text>
    </comment>
    <comment ref="B67" authorId="0" shapeId="0" xr:uid="{00000000-0006-0000-0100-000012000000}">
      <text>
        <r>
          <rPr>
            <sz val="11"/>
            <color rgb="FF000000"/>
            <rFont val="Arial"/>
            <family val="2"/>
            <charset val="1"/>
          </rPr>
          <t>Contribuição social destinada ao financiamento da educação básica nos termos da Constituição Federal à base de 2,5%. As empresas optantes pelo Simples Nacional são isentas.</t>
        </r>
      </text>
    </comment>
    <comment ref="B68" authorId="0" shapeId="0" xr:uid="{00000000-0006-0000-0100-000013000000}">
      <text>
        <r>
          <rPr>
            <sz val="11"/>
            <color rgb="FF000000"/>
            <rFont val="Arial"/>
            <family val="2"/>
            <charset val="1"/>
          </rPr>
          <t>Contribuição destinada a custear benefícios concedidos em razão do grau de incidência de incapacidade laborativa decorrentes dos riscos ambientais do trabalho. Pode ser estabelecido em:
1% quando o risco de acidentes do trabalho for considerado leve.
2% quando o risco de acidentes do trabalho for considerado médio.
3% quando o risco de acidentes do trabalho for considerado grave.
Os percentuais podem ser diferentes e a empresa sempre deve comprovar através da sua GFIP.</t>
        </r>
      </text>
    </comment>
    <comment ref="B69" authorId="0" shapeId="0" xr:uid="{00000000-0006-0000-0100-000014000000}">
      <text>
        <r>
          <rPr>
            <sz val="11"/>
            <color rgb="FF000000"/>
            <rFont val="Arial"/>
            <family val="2"/>
            <charset val="1"/>
          </rPr>
          <t>Contribuições sociais destinadas ao Serviço Social da Indústria (SESI) e ao Serviço Social do Comércio (SESC). As empresas optantes pelo Simples Nacional são isentas. Para as demais empresas fica determinado o percentual de 1,5%.</t>
        </r>
      </text>
    </comment>
    <comment ref="B70" authorId="0" shapeId="0" xr:uid="{00000000-0006-0000-0100-000015000000}">
      <text>
        <r>
          <rPr>
            <sz val="11"/>
            <color rgb="FF000000"/>
            <rFont val="Arial"/>
            <family val="2"/>
            <charset val="1"/>
          </rPr>
          <t>Contribuição ao Serviço Nacional de Aprendizagem Industrial (SENAI) e ao Serviço Nacional de Aprendizagem Comercial (SENAC). As empresas optantes pelo Simples Nacional são isentas. Para as demais empresas com menos de 500 empregados a incidência é de 1% e para as empresas com mais de 500 empregados a incidência é de 1,2%.</t>
        </r>
      </text>
    </comment>
    <comment ref="C70" authorId="0" shapeId="0" xr:uid="{00000000-0006-0000-0100-000016000000}">
      <text>
        <r>
          <rPr>
            <sz val="11"/>
            <color rgb="FF000000"/>
            <rFont val="Arial"/>
            <family val="2"/>
            <charset val="1"/>
          </rPr>
          <t>Quantidade de funcionários da empresa.</t>
        </r>
      </text>
    </comment>
    <comment ref="B71" authorId="0" shapeId="0" xr:uid="{00000000-0006-0000-0100-000017000000}">
      <text>
        <r>
          <rPr>
            <sz val="11"/>
            <color rgb="FF000000"/>
            <rFont val="Arial"/>
            <family val="2"/>
            <charset val="1"/>
          </rPr>
          <t>Contribuição social repassada ao Serviço Brasileiro de Apoio à Pequena e Média Empresa (SEBRAE), destinado a custear os programas de apoio à pequena e média empresa à base de 0,6%. As empresas optantes pelo Simples Nacional são isentas.</t>
        </r>
      </text>
    </comment>
    <comment ref="B72" authorId="0" shapeId="0" xr:uid="{00000000-0006-0000-0100-000018000000}">
      <text>
        <r>
          <rPr>
            <sz val="11"/>
            <color rgb="FF000000"/>
            <rFont val="Arial"/>
            <family val="2"/>
            <charset val="1"/>
          </rPr>
          <t>Contribuição ao Instituto Nacional de Colonização e Reforma Agrária. As empresas optantes pelo Simples Nacional são isentas e as demais empresas pagam um percentual de 0,2%.</t>
        </r>
      </text>
    </comment>
    <comment ref="B73" authorId="0" shapeId="0" xr:uid="{00000000-0006-0000-0100-000019000000}">
      <text>
        <r>
          <rPr>
            <sz val="11"/>
            <color rgb="FF000000"/>
            <rFont val="Arial"/>
            <family val="2"/>
            <charset val="1"/>
          </rPr>
          <t>O Fundo de Garantia do Tempo de Serviço (FGTS) constitui-se em um pecúlio disponibilizado quando da aposentadoria ou morte do trabalhador e representa uma garantia para a indenização do tempo de serviço nos casos de demissão imotivada. É garantido pela Constituição Federal à base de 8%.</t>
        </r>
      </text>
    </comment>
    <comment ref="C81" authorId="0" shapeId="0" xr:uid="{00000000-0006-0000-0100-00001A000000}">
      <text>
        <r>
          <rPr>
            <sz val="11"/>
            <color rgb="FF000000"/>
            <rFont val="Arial"/>
            <family val="2"/>
            <charset val="1"/>
          </rPr>
          <t>Quantidade de dias trabalhados no mês para o cálculo do auxílio alimentação.</t>
        </r>
      </text>
    </comment>
    <comment ref="B101" authorId="0" shapeId="0" xr:uid="{00000000-0006-0000-0100-00001B000000}">
      <text>
        <r>
          <rPr>
            <sz val="11"/>
            <color rgb="FF000000"/>
            <rFont val="Arial"/>
            <family val="2"/>
            <charset val="1"/>
          </rPr>
          <t xml:space="preserve">Trata-se de valor devido ao empregado no caso de o empregador rescindir o contrato sem justo motivo e sem lhe conceder aviso prévio, conforme disposto no §1º do art. 487 da CLT. De acordo com levantamento efetuado em diversos contratos, cerca de 5% do pessoal é demitido pelo empregador antes do término do contrato de trabalho.
</t>
        </r>
        <r>
          <rPr>
            <i/>
            <sz val="10"/>
            <color rgb="FF000000"/>
            <rFont val="Arial"/>
            <family val="2"/>
            <charset val="1"/>
          </rPr>
          <t xml:space="preserve">Cálculo:
((1/12) x 0,05) x 100 = 0,42%
</t>
        </r>
        <r>
          <rPr>
            <sz val="10"/>
            <color rgb="FF000000"/>
            <rFont val="Arial"/>
            <family val="2"/>
            <charset val="1"/>
          </rPr>
          <t xml:space="preserve">
Esse valor pode variar conforme dados estatísticos da empresa.
Conforme </t>
        </r>
        <r>
          <rPr>
            <b/>
            <u/>
            <sz val="10"/>
            <color rgb="FF000000"/>
            <rFont val="Arial"/>
            <family val="2"/>
            <charset val="1"/>
          </rPr>
          <t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 do aviso prévio indenizado soma-se o total do Módulo 1 + adicional de férias + 13º salário. Algumas empresas fazem o cálculo somente sobre a Remuneração (Módulo 1) e cabe à Administração fazer a análise.</t>
        </r>
      </text>
    </comment>
    <comment ref="B103" authorId="0" shapeId="0" xr:uid="{00000000-0006-0000-0100-00001C000000}">
      <text>
        <r>
          <rPr>
            <sz val="11"/>
            <color rgb="FF000000"/>
            <rFont val="Arial"/>
            <family val="2"/>
            <charset val="1"/>
          </rPr>
          <t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04" authorId="0" shapeId="0" xr:uid="{00000000-0006-0000-0100-00001D000000}">
      <text>
        <r>
          <rPr>
            <sz val="11"/>
            <color rgb="FF000000"/>
            <rFont val="Arial"/>
            <family val="2"/>
            <charset val="1"/>
          </rPr>
          <t xml:space="preserve">De acordo com o item 5 do anexo VII da IN 02/2008 atualizada pela IN 03/2009, que trata sobre a Conta Vinculada, “o montante de que trata o aviso prévio trabalhado, 23,33% da remuneração mensal, deverá ser integralmente depositado durante a </t>
        </r>
        <r>
          <rPr>
            <u/>
            <sz val="10"/>
            <color rgb="FF000000"/>
            <rFont val="Arial"/>
            <family val="2"/>
            <charset val="1"/>
          </rPr>
          <t>primeira vigência do contrato</t>
        </r>
        <r>
          <rPr>
            <sz val="10"/>
            <color rgb="FF000000"/>
            <rFont val="Arial"/>
            <family val="2"/>
            <charset val="1"/>
          </rPr>
          <t xml:space="preserve">”. Assim sendo, considera-se o percentual de 1,94% (23,33/12) sobre o custo de referência.
Conforme </t>
        </r>
        <r>
          <rPr>
            <b/>
            <u/>
            <sz val="10"/>
            <color rgb="FF000000"/>
            <rFont val="Arial"/>
            <family val="2"/>
            <charset val="1"/>
          </rPr>
          <t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referência, soma-se o total do Módulo 1 + Módulo 2 + adicional de férias + 13º salário. Algumas empresas fazem o cálculo somente sobre a Remuneração (Módulo 1) e cabe à Administração fazer a análise.</t>
        </r>
      </text>
    </comment>
    <comment ref="B106" authorId="0" shapeId="0" xr:uid="{00000000-0006-0000-0100-00001E000000}">
      <text>
        <r>
          <rPr>
            <sz val="11"/>
            <color rgb="FF000000"/>
            <rFont val="Arial"/>
            <family val="2"/>
            <charset val="1"/>
          </rPr>
          <t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A113" authorId="0" shapeId="0" xr:uid="{00000000-0006-0000-0100-00001F000000}">
      <text>
        <r>
          <rPr>
            <sz val="11"/>
            <color rgb="FF000000"/>
            <rFont val="Arial"/>
            <family val="2"/>
            <charset val="1"/>
          </rPr>
          <t>As alíneas “A” a “F” referem-se somente ao custo que será pago ao repositor pelos dias trabalhados quando da necessidade de substituir a mão de obra alocada na prestação do serviço.</t>
        </r>
      </text>
    </comment>
    <comment ref="B114" authorId="0" shapeId="0" xr:uid="{00000000-0006-0000-0100-000020000000}">
      <text>
        <r>
          <rPr>
            <sz val="11"/>
            <color rgb="FF000000"/>
            <rFont val="Arial"/>
            <family val="2"/>
            <charset val="1"/>
          </rPr>
          <t>8,33% incidindo sobre os Módulos 1, 2 e 3.</t>
        </r>
      </text>
    </comment>
    <comment ref="B115" authorId="0" shapeId="0" xr:uid="{00000000-0006-0000-0100-000021000000}">
      <text>
        <r>
          <rPr>
            <sz val="11"/>
            <color rgb="FF000000"/>
            <rFont val="Arial"/>
            <family val="2"/>
            <charset val="1"/>
          </rPr>
          <t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6" authorId="0" shapeId="0" xr:uid="{00000000-0006-0000-0100-000022000000}">
      <text>
        <r>
          <rPr>
            <sz val="11"/>
            <color rgb="FF000000"/>
            <rFont val="Arial"/>
            <family val="2"/>
            <charset val="1"/>
          </rPr>
          <t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7" authorId="0" shapeId="0" xr:uid="{00000000-0006-0000-0100-000023000000}">
      <text>
        <r>
          <rPr>
            <sz val="11"/>
            <color rgb="FF000000"/>
            <rFont val="Arial"/>
            <family val="2"/>
            <charset val="1"/>
          </rPr>
          <t>Concede ao empregado o direito de ausentar-se do serviço por cinco dias quando do nascimento de filho. De acordo com o IBGE, nascem filhos de 1,5% dos trabalhadores no período de um ano. Dessa forma a provisão para este item corresponde a:
((5/30)/12) x 0,015 x 100 = 0,02%
Esse valor pode variar conforme dados estatísticos da empresa.</t>
        </r>
      </text>
    </comment>
    <comment ref="B118" authorId="0" shapeId="0" xr:uid="{00000000-0006-0000-0100-000024000000}">
      <text>
        <r>
          <rPr>
            <sz val="11"/>
            <color rgb="FF000000"/>
            <rFont val="Arial"/>
            <family val="2"/>
            <charset val="1"/>
          </rPr>
          <t>Valor do custo referente aos 15 primeiros dias em que o empregado encontra-se afastado por acidente de trabalho e a empresa contratada tem o dever de remunerá-lo. Após esse período o ônus passa a ser do INSS. De acordo com os números mais recentes apresentados pelo Ministério da Previdência e Assistência Social, baseados em informações prestadas pelos empregadores, por meio de GFIP, 0,78% dos empregados se acidentam no ano. Assim, a provisão corresponde a:
((15/30)/12) x 0,0078 x 100 = 0,03%
Esse valor pode variar conforme dados estatísticos da empresa.</t>
        </r>
      </text>
    </comment>
    <comment ref="A124" authorId="0" shapeId="0" xr:uid="{00000000-0006-0000-0100-000025000000}">
      <text>
        <r>
          <rPr>
            <sz val="11"/>
            <color rgb="FF000000"/>
            <rFont val="Arial"/>
            <family val="2"/>
            <charset val="1"/>
          </rPr>
          <t>Quando houver a necessidade de reposição de um empregado durante sua ausência nos casos de intervalo para repouso ou alimentação deve-se contemplar o Submódulo 4.2.</t>
        </r>
      </text>
    </comment>
    <comment ref="B125" authorId="0" shapeId="0" xr:uid="{00000000-0006-0000-0100-000026000000}">
      <text>
        <r>
          <rPr>
            <sz val="11"/>
            <color rgb="FF000000"/>
            <rFont val="Arial"/>
            <family val="2"/>
            <charset val="1"/>
          </rPr>
          <t>Calculado sobre a hora normal trabalhada.</t>
        </r>
      </text>
    </comment>
    <comment ref="A136" authorId="0" shapeId="0" xr:uid="{00000000-0006-0000-0100-000027000000}">
      <text>
        <r>
          <rPr>
            <sz val="11"/>
            <color rgb="FF000000"/>
            <rFont val="Arial"/>
            <family val="2"/>
            <charset val="1"/>
          </rPr>
          <t>Valores mensais por empregado.</t>
        </r>
      </text>
    </comment>
    <comment ref="B147" authorId="0" shapeId="0" xr:uid="{00000000-0006-0000-0100-000028000000}">
      <text>
        <r>
          <rPr>
            <sz val="11"/>
            <color rgb="FF000000"/>
            <rFont val="Arial"/>
            <family val="2"/>
            <charset val="1"/>
          </rPr>
          <t xml:space="preserve">São os gastos da contratada com a sua estrutura administrativa, organizacional e gerenciamento de seus contratos.
</t>
        </r>
        <r>
          <rPr>
            <b/>
            <sz val="10"/>
            <color rgb="FF000000"/>
            <rFont val="Arial"/>
            <family val="2"/>
            <charset val="1"/>
          </rPr>
          <t xml:space="preserve">Foram estabelecidos para o cálculo dos valores limites para os serviços de vigilância e limpeza os percentuais de 6% e 3% respectivamente.
</t>
        </r>
        <r>
          <rPr>
            <sz val="10"/>
            <color rgb="FF000000"/>
            <rFont val="Arial"/>
            <family val="2"/>
            <charset val="1"/>
          </rPr>
          <t xml:space="preserve">
Para o custo de referência deve-se somar o total do Módulo 1 + Módulo 2 + Módulo 3 + Módulo 4 + Módulo 5.</t>
        </r>
      </text>
    </comment>
    <comment ref="B148" authorId="0" shapeId="0" xr:uid="{00000000-0006-0000-0100-000029000000}">
      <text>
        <r>
          <rPr>
            <sz val="11"/>
            <color rgb="FF000000"/>
            <rFont val="Arial"/>
            <family val="2"/>
            <charset val="1"/>
          </rPr>
          <t xml:space="preserve">No cálculo dos valores limites dos serviços de vigilância e limpeza foi estabelecido o percentual de </t>
        </r>
        <r>
          <rPr>
            <b/>
            <sz val="10"/>
            <color rgb="FF000000"/>
            <rFont val="Arial"/>
            <family val="2"/>
            <charset val="1"/>
          </rPr>
          <t>6,79%</t>
        </r>
        <r>
          <rPr>
            <sz val="10"/>
            <color rgb="FF000000"/>
            <rFont val="Arial"/>
            <family val="2"/>
            <charset val="1"/>
          </rPr>
          <t>.
Para o custo de referência, soma-se o total do Módulo 1 + Módulo 2 + Módulo 3 + Módulo 4 + Módulo 5 + Custos Indiretos.</t>
        </r>
      </text>
    </comment>
    <comment ref="B149" authorId="0" shapeId="0" xr:uid="{00000000-0006-0000-0100-00002A000000}">
      <text>
        <r>
          <rPr>
            <sz val="11"/>
            <color rgb="FF000000"/>
            <rFont val="Arial"/>
            <family val="2"/>
            <charset val="1"/>
          </rPr>
          <t>Empresas Lucro Presumido:
PIS: 0,65% / COFINS: 3,00%
Empresas Lucro Real:
PIS: 1,65% / COFINS: 7,60%
Para as empresas optantes pelo Simples Nacional, a tributação varia conforme o faturamento mensal.</t>
        </r>
      </text>
    </comment>
    <comment ref="B150" authorId="0" shapeId="0" xr:uid="{00000000-0006-0000-0100-00002B000000}">
      <text>
        <r>
          <rPr>
            <sz val="11"/>
            <color rgb="FF000000"/>
            <rFont val="Arial"/>
            <family val="2"/>
            <charset val="1"/>
          </rPr>
          <t>Empresas Lucro Presumido:
PIS: 0,65% / COFINS: 3,00%
Empresas Lucro Real:
PIS: 1,65% / COFINS: 7,60%
Para as empresas optantes pelo Simples Nacional, a tributação varia conforme o faturamento mensal.</t>
        </r>
      </text>
    </comment>
    <comment ref="B152" authorId="0" shapeId="0" xr:uid="{00000000-0006-0000-0100-00002C000000}">
      <text>
        <r>
          <rPr>
            <sz val="11"/>
            <color rgb="FF000000"/>
            <rFont val="Arial"/>
            <family val="2"/>
            <charset val="1"/>
          </rPr>
          <t>Por ser municipal, varia de cidade pra cidade e varia até conforme o tipo de serviço a ser prestado. Sempre verificar.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1" authorId="0" shapeId="0" xr:uid="{00000000-0006-0000-0500-000001000000}">
      <text>
        <r>
          <rPr>
            <sz val="11"/>
            <color rgb="FF000000"/>
            <rFont val="Arial"/>
            <family val="2"/>
            <charset val="1"/>
          </rPr>
          <t>S = Empresa optante pelo Simples Nacional
P = Empresa com Lucro Presumido
R = Empresa com Lucro Real</t>
        </r>
      </text>
    </comment>
    <comment ref="B38" authorId="0" shapeId="0" xr:uid="{00000000-0006-0000-0500-000002000000}">
      <text>
        <r>
          <rPr>
            <sz val="11"/>
            <color rgb="FF000000"/>
            <rFont val="Arial"/>
            <family val="2"/>
            <charset val="1"/>
          </rPr>
          <t>Previsto em legislação ou acordo coletivo para trabalhos que impliquem em condições de risco à saúde ou integridade física do trabalhador.
30% sobre o salário base.</t>
        </r>
      </text>
    </comment>
    <comment ref="B39" authorId="0" shapeId="0" xr:uid="{00000000-0006-0000-0500-000003000000}">
      <text>
        <r>
          <rPr>
            <sz val="11"/>
            <color rgb="FF000000"/>
            <rFont val="Arial"/>
            <family val="2"/>
            <charset val="1"/>
          </rPr>
          <t>O salário de referência para cálculo do seu custo é o salário mínimo estadual ou o nacional ou o salário normativo da categoria se expressamente estabelecido no acordo ou convenção coletiva.
São operações que, por sua natureza, condições ou métodos de trabalho, exponham os empregados a agentes nocivos à saúde, acima dos limites de tolerância fixados em razão da natureza e da intensidade do agente e do tempo de exposição aos seus efeitos. (Art. 189, CLT)
Grau máximo: 40%;
Grau médio: 20%;
Grau mínimo: 10%.</t>
        </r>
      </text>
    </comment>
    <comment ref="B40" authorId="0" shapeId="0" xr:uid="{00000000-0006-0000-0500-000004000000}">
      <text>
        <r>
          <rPr>
            <sz val="11"/>
            <color rgb="FF000000"/>
            <rFont val="Arial"/>
            <family val="2"/>
            <charset val="1"/>
          </rPr>
          <t xml:space="preserve">Conferido ao trabalhador por trabalho executado entre as 22 horas de um dia e as 5 horas do dia seguinte.
Remunerado com adicional de, pelo menos, 20% sobre a hora diurna.
</t>
        </r>
        <r>
          <rPr>
            <i/>
            <sz val="10"/>
            <color rgb="FF000000"/>
            <rFont val="Arial"/>
            <family val="2"/>
            <charset val="1"/>
          </rPr>
          <t xml:space="preserve">Adicional noturno para 1 hora trabalhada = Valor da hora diurna X 20%
Valor da hora diurna = Salário base / Total de horas trabalhadas no mês
</t>
        </r>
        <r>
          <rPr>
            <sz val="10"/>
            <color rgb="FF000000"/>
            <rFont val="Arial"/>
            <family val="2"/>
            <charset val="1"/>
          </rPr>
          <t xml:space="preserve">
O total de horas trabalhadas no mês calcula-se considerando 5 semanas de trabalho, conforme determinação do MTE.
</t>
        </r>
        <r>
          <rPr>
            <i/>
            <sz val="10"/>
            <color rgb="FF000000"/>
            <rFont val="Arial"/>
            <family val="2"/>
            <charset val="1"/>
          </rPr>
          <t>Exemplo:
Salário: R$2.200,00
Valor da hora diurna: 2.200,00 / 220 horas (jornada de 44 horas semanais) = R$10,00
Adicional noturno para 1 hora trabalhada = 10,00 X 20% = R$2,00</t>
        </r>
      </text>
    </comment>
    <comment ref="C40" authorId="0" shapeId="0" xr:uid="{00000000-0006-0000-0500-000005000000}">
      <text>
        <r>
          <rPr>
            <sz val="11"/>
            <color rgb="FF000000"/>
            <rFont val="Arial"/>
            <family val="2"/>
            <charset val="1"/>
          </rPr>
          <t>Quantidade de horas noturnas trabalhadas no mês.</t>
        </r>
      </text>
    </comment>
    <comment ref="B41" authorId="0" shapeId="0" xr:uid="{00000000-0006-0000-0500-000006000000}">
      <text>
        <r>
          <rPr>
            <sz val="11"/>
            <color rgb="FF000000"/>
            <rFont val="Arial"/>
            <family val="2"/>
            <charset val="1"/>
          </rPr>
          <t xml:space="preserve">Corresponde a 52 minutos e 30 segundos.
A hora noturna adicional corresponde à diferença da hora noturna menos a hora normal.
</t>
        </r>
        <r>
          <rPr>
            <i/>
            <sz val="10"/>
            <color rgb="FF000000"/>
            <rFont val="Arial"/>
            <family val="2"/>
            <charset val="1"/>
          </rPr>
          <t xml:space="preserve">Hora noturna = Hora normal X (60/52,5)
Hora noturna = Hora normal X 1,14285714
</t>
        </r>
        <r>
          <rPr>
            <sz val="10"/>
            <color rgb="FF000000"/>
            <rFont val="Arial"/>
            <family val="2"/>
            <charset val="1"/>
          </rPr>
          <t xml:space="preserve">
</t>
        </r>
        <r>
          <rPr>
            <i/>
            <sz val="10"/>
            <color rgb="FF000000"/>
            <rFont val="Arial"/>
            <family val="2"/>
            <charset val="1"/>
          </rPr>
          <t>Exemplo:
Salário: R$2.200,00
Valor da hora diurna: 2.200,00 / 220 horas (jornada de 44 horas semanais) = R$10,00
Hora noturna = 10,00 X 1,14285714 = R$11,42
Hora noturna adicional = Hora noturna – Hora normal
Hora noturna adicional = (11,42 X 20%) - (R$10,00 X 20%) = 2,286 – 2,00 = 0,286</t>
        </r>
      </text>
    </comment>
    <comment ref="B42" authorId="0" shapeId="0" xr:uid="{00000000-0006-0000-0500-000007000000}">
      <text>
        <r>
          <rPr>
            <sz val="11"/>
            <color rgb="FF000000"/>
            <rFont val="Arial"/>
            <family val="2"/>
            <charset val="1"/>
          </rPr>
          <t xml:space="preserve">Relativo ao trabalho realizado além da jornada diária regular estabelecida, com acréscimo de </t>
        </r>
        <r>
          <rPr>
            <u/>
            <sz val="10"/>
            <color rgb="FF000000"/>
            <rFont val="Arial"/>
            <family val="2"/>
            <charset val="1"/>
          </rPr>
          <t>no mínimo 50%</t>
        </r>
        <r>
          <rPr>
            <sz val="10"/>
            <color rgb="FF000000"/>
            <rFont val="Arial"/>
            <family val="2"/>
            <charset val="1"/>
          </rPr>
          <t xml:space="preserve"> do valor da hora normal para trabalho extra (entre segunda e sábado) e de 100% em domingos e feriados.
Não pode ser maior do que 2 horas diárias. (Art. 59, CLT)</t>
        </r>
      </text>
    </comment>
    <comment ref="C42" authorId="0" shapeId="0" xr:uid="{00000000-0006-0000-0500-000008000000}">
      <text>
        <r>
          <rPr>
            <sz val="11"/>
            <color rgb="FF000000"/>
            <rFont val="Arial"/>
            <family val="2"/>
            <charset val="1"/>
          </rPr>
          <t>Quantidades de horas extras trabalhadas entre segunda e sábado.</t>
        </r>
      </text>
    </comment>
    <comment ref="C43" authorId="0" shapeId="0" xr:uid="{00000000-0006-0000-0500-000009000000}">
      <text>
        <r>
          <rPr>
            <sz val="11"/>
            <color rgb="FF000000"/>
            <rFont val="Arial"/>
            <family val="2"/>
            <charset val="1"/>
          </rPr>
          <t>Quantidade de horas extras trabalhadas em domingos.</t>
        </r>
      </text>
    </comment>
    <comment ref="C44" authorId="0" shapeId="0" xr:uid="{00000000-0006-0000-0500-00000A000000}">
      <text>
        <r>
          <rPr>
            <sz val="11"/>
            <color rgb="FF000000"/>
            <rFont val="Arial"/>
            <family val="2"/>
            <charset val="1"/>
          </rPr>
          <t xml:space="preserve">Quantidade de horas trabalhadas em feriados no mês.
</t>
        </r>
      </text>
    </comment>
    <comment ref="B45" authorId="0" shapeId="0" xr:uid="{00000000-0006-0000-0500-00000B000000}">
      <text>
        <r>
          <rPr>
            <sz val="11"/>
            <color rgb="FF000000"/>
            <rFont val="Arial"/>
            <family val="2"/>
            <charset val="1"/>
          </rPr>
          <t>Para o empregado que labora a jornada 12x36, em caso da não concessão ou concessão parcial do intervalo intrajornada (§4º do art. 71 da CLT).</t>
        </r>
      </text>
    </comment>
    <comment ref="C45" authorId="0" shapeId="0" xr:uid="{00000000-0006-0000-0500-00000C000000}">
      <text>
        <r>
          <rPr>
            <sz val="11"/>
            <color rgb="FF000000"/>
            <rFont val="Arial"/>
            <family val="2"/>
            <charset val="1"/>
          </rPr>
          <t>Quantidade de horas extras referentes à intrajornada no mês.</t>
        </r>
      </text>
    </comment>
    <comment ref="B55" authorId="0" shapeId="0" xr:uid="{00000000-0006-0000-0500-00000D000000}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/>
            <sz val="10"/>
            <color rgb="FF000000"/>
            <rFont val="Arial"/>
            <family val="2"/>
            <charset val="1"/>
          </rPr>
          <t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/>
            <sz val="10"/>
            <color rgb="FF000000"/>
            <rFont val="Arial"/>
            <family val="2"/>
            <charset val="1"/>
          </rPr>
          <t>(1/12) x 100 = 8,33%</t>
        </r>
        <r>
          <rPr>
            <sz val="10"/>
            <color rgb="FF000000"/>
            <rFont val="Arial"/>
            <family val="2"/>
            <charset val="1"/>
          </rPr>
          <t>.</t>
        </r>
      </text>
    </comment>
    <comment ref="B56" authorId="0" shapeId="0" xr:uid="{00000000-0006-0000-0500-00000E000000}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/>
            <sz val="10"/>
            <color rgb="FF000000"/>
            <rFont val="Arial"/>
            <family val="2"/>
            <charset val="1"/>
          </rPr>
          <t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/>
            <sz val="10"/>
            <color rgb="FF000000"/>
            <rFont val="Arial"/>
            <family val="2"/>
            <charset val="1"/>
          </rPr>
          <t>(1/12) x 100 = 8,33%</t>
        </r>
        <r>
          <rPr>
            <sz val="10"/>
            <color rgb="FF000000"/>
            <rFont val="Arial"/>
            <family val="2"/>
            <charset val="1"/>
          </rPr>
          <t>.</t>
        </r>
      </text>
    </comment>
    <comment ref="B57" authorId="0" shapeId="0" xr:uid="{00000000-0006-0000-0500-00000F000000}">
      <text>
        <r>
          <rPr>
            <sz val="11"/>
            <color rgb="FF000000"/>
            <rFont val="Arial"/>
            <family val="2"/>
            <charset val="1"/>
          </rPr>
          <t>Conforme IN 02/2008 atualizada pela IN 03/2009, que trata sobre a Conta Vinculada, Férias e Adicional de férias devem somar 12,10%.</t>
        </r>
      </text>
    </comment>
    <comment ref="D58" authorId="0" shapeId="0" xr:uid="{00000000-0006-0000-0500-000010000000}">
      <text>
        <r>
          <rPr>
            <sz val="11"/>
            <color rgb="FF000000"/>
            <rFont val="Arial"/>
            <family val="2"/>
            <charset val="1"/>
          </rPr>
          <t xml:space="preserve">Formatação condicional:
</t>
        </r>
        <r>
          <rPr>
            <sz val="9"/>
            <color rgb="FF000000"/>
            <rFont val="Segoe UI"/>
            <family val="2"/>
            <charset val="1"/>
          </rPr>
          <t xml:space="preserve">Se o resultado for igual a 12,10%, a fonte ficará verde. Se for diferente disso, ficará vermelha.
</t>
        </r>
      </text>
    </comment>
    <comment ref="B64" authorId="0" shapeId="0" xr:uid="{00000000-0006-0000-0500-000011000000}">
      <text>
        <r>
          <rPr>
            <sz val="11"/>
            <color rgb="FF000000"/>
            <rFont val="Arial"/>
            <family val="2"/>
            <charset val="1"/>
          </rPr>
          <t>Contribuição de 20% sobre o total das remunerações destinada à Seguridade Social, conforme determina a Lei 8.212/91.</t>
        </r>
      </text>
    </comment>
    <comment ref="B65" authorId="0" shapeId="0" xr:uid="{00000000-0006-0000-0500-000012000000}">
      <text>
        <r>
          <rPr>
            <sz val="11"/>
            <color rgb="FF000000"/>
            <rFont val="Arial"/>
            <family val="2"/>
            <charset val="1"/>
          </rPr>
          <t>Contribuição social destinada ao financiamento da educação básica nos termos da Constituição Federal à base de 2,5%. As empresas optantes pelo Simples Nacional são isentas.</t>
        </r>
      </text>
    </comment>
    <comment ref="B66" authorId="0" shapeId="0" xr:uid="{00000000-0006-0000-0500-000013000000}">
      <text>
        <r>
          <rPr>
            <sz val="11"/>
            <color rgb="FF000000"/>
            <rFont val="Arial"/>
            <family val="2"/>
            <charset val="1"/>
          </rPr>
          <t>Contribuição destinada a custear benefícios concedidos em razão do grau de incidência de incapacidade laborativa decorrentes dos riscos ambientais do trabalho. Pode ser estabelecido em:
1% quando o risco de acidentes do trabalho for considerado leve.
2% quando o risco de acidentes do trabalho for considerado médio.
3% quando o risco de acidentes do trabalho for considerado grave.
Os percentuais podem ser diferentes e a empresa sempre deve comprovar através da sua GFIP.</t>
        </r>
      </text>
    </comment>
    <comment ref="B67" authorId="0" shapeId="0" xr:uid="{00000000-0006-0000-0500-000014000000}">
      <text>
        <r>
          <rPr>
            <sz val="11"/>
            <color rgb="FF000000"/>
            <rFont val="Arial"/>
            <family val="2"/>
            <charset val="1"/>
          </rPr>
          <t>Contribuições sociais destinadas ao Serviço Social da Indústria (SESI) e ao Serviço Social do Comércio (SESC). As empresas optantes pelo Simples Nacional são isentas. Para as demais empresas fica determinado o percentual de 1,5%.</t>
        </r>
      </text>
    </comment>
    <comment ref="B68" authorId="0" shapeId="0" xr:uid="{00000000-0006-0000-0500-000015000000}">
      <text>
        <r>
          <rPr>
            <sz val="11"/>
            <color rgb="FF000000"/>
            <rFont val="Arial"/>
            <family val="2"/>
            <charset val="1"/>
          </rPr>
          <t>Contribuição ao Serviço Nacional de Aprendizagem Industrial (SENAI) e ao Serviço Nacional de Aprendizagem Comercial (SENAC). As empresas optantes pelo Simples Nacional são isentas. Para as demais empresas com menos de 500 empregados a incidência é de 1% e para as empresas com mais de 500 empregados a incidência é de 1,2%.</t>
        </r>
      </text>
    </comment>
    <comment ref="C68" authorId="0" shapeId="0" xr:uid="{00000000-0006-0000-0500-000016000000}">
      <text>
        <r>
          <rPr>
            <sz val="11"/>
            <color rgb="FF000000"/>
            <rFont val="Arial"/>
            <family val="2"/>
            <charset val="1"/>
          </rPr>
          <t>Quantidade de funcionários da empresa.</t>
        </r>
      </text>
    </comment>
    <comment ref="B69" authorId="0" shapeId="0" xr:uid="{00000000-0006-0000-0500-000017000000}">
      <text>
        <r>
          <rPr>
            <sz val="11"/>
            <color rgb="FF000000"/>
            <rFont val="Arial"/>
            <family val="2"/>
            <charset val="1"/>
          </rPr>
          <t>Contribuição social repassada ao Serviço Brasileiro de Apoio à Pequena e Média Empresa (SEBRAE), destinado a custear os programas de apoio à pequena e média empresa à base de 0,6%. As empresas optantes pelo Simples Nacional são isentas.</t>
        </r>
      </text>
    </comment>
    <comment ref="B70" authorId="0" shapeId="0" xr:uid="{00000000-0006-0000-0500-000018000000}">
      <text>
        <r>
          <rPr>
            <sz val="11"/>
            <color rgb="FF000000"/>
            <rFont val="Arial"/>
            <family val="2"/>
            <charset val="1"/>
          </rPr>
          <t>Contribuição ao Instituto Nacional de Colonização e Reforma Agrária. As empresas optantes pelo Simples Nacional são isentas e as demais empresas pagam um percentual de 0,2%.</t>
        </r>
      </text>
    </comment>
    <comment ref="B71" authorId="0" shapeId="0" xr:uid="{00000000-0006-0000-0500-000019000000}">
      <text>
        <r>
          <rPr>
            <sz val="11"/>
            <color rgb="FF000000"/>
            <rFont val="Arial"/>
            <family val="2"/>
            <charset val="1"/>
          </rPr>
          <t>O Fundo de Garantia do Tempo de Serviço (FGTS) constitui-se em um pecúlio disponibilizado quando da aposentadoria ou morte do trabalhador e representa uma garantia para a indenização do tempo de serviço nos casos de demissão imotivada. É garantido pela Constituição Federal à base de 8%.</t>
        </r>
      </text>
    </comment>
    <comment ref="C76" authorId="0" shapeId="0" xr:uid="{00000000-0006-0000-0500-00001A000000}">
      <text>
        <r>
          <rPr>
            <sz val="11"/>
            <color rgb="FF000000"/>
            <rFont val="Arial"/>
            <family val="2"/>
            <charset val="1"/>
          </rPr>
          <t>Quantidade de dias trabalhados no mês, caso o funcionário opte por receber o valor ou caso seja mais vantajoso.</t>
        </r>
      </text>
    </comment>
    <comment ref="C79" authorId="0" shapeId="0" xr:uid="{00000000-0006-0000-0500-00001B000000}">
      <text>
        <r>
          <rPr>
            <sz val="11"/>
            <color rgb="FF000000"/>
            <rFont val="Arial"/>
            <family val="2"/>
            <charset val="1"/>
          </rPr>
          <t>Quantidade de dias trabalhados no mês para o cálculo do auxílio alimentação.</t>
        </r>
      </text>
    </comment>
    <comment ref="B99" authorId="0" shapeId="0" xr:uid="{00000000-0006-0000-0500-00001C000000}">
      <text>
        <r>
          <rPr>
            <sz val="11"/>
            <color rgb="FF000000"/>
            <rFont val="Arial"/>
            <family val="2"/>
            <charset val="1"/>
          </rPr>
          <t xml:space="preserve">Trata-se de valor devido ao empregado no caso de o empregador rescindir o contrato sem justo motivo e sem lhe conceder aviso prévio, conforme disposto no §1º do art. 487 da CLT. De acordo com levantamento efetuado em diversos contratos, cerca de 5% do pessoal é demitido pelo empregador antes do término do contrato de trabalho.
</t>
        </r>
        <r>
          <rPr>
            <i/>
            <sz val="10"/>
            <color rgb="FF000000"/>
            <rFont val="Arial"/>
            <family val="2"/>
            <charset val="1"/>
          </rPr>
          <t xml:space="preserve">Cálculo:
((1/12) x 0,05) x 100 = 0,42%
</t>
        </r>
        <r>
          <rPr>
            <sz val="10"/>
            <color rgb="FF000000"/>
            <rFont val="Arial"/>
            <family val="2"/>
            <charset val="1"/>
          </rPr>
          <t xml:space="preserve">
Esse valor pode variar conforme dados estatísticos da empresa.
Conforme </t>
        </r>
        <r>
          <rPr>
            <b/>
            <u/>
            <sz val="10"/>
            <color rgb="FF000000"/>
            <rFont val="Arial"/>
            <family val="2"/>
            <charset val="1"/>
          </rPr>
          <t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 do aviso prévio indenizado soma-se o total do Módulo 1 + adicional de férias + 13º salário. Algumas empresas fazem o cálculo somente sobre a Remuneração (Módulo 1) e cabe à Administração fazer a análise.</t>
        </r>
      </text>
    </comment>
    <comment ref="B101" authorId="0" shapeId="0" xr:uid="{00000000-0006-0000-0500-00001D000000}">
      <text>
        <r>
          <rPr>
            <sz val="11"/>
            <color rgb="FF000000"/>
            <rFont val="Arial"/>
            <family val="2"/>
            <charset val="1"/>
          </rPr>
          <t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02" authorId="0" shapeId="0" xr:uid="{00000000-0006-0000-0500-00001E000000}">
      <text>
        <r>
          <rPr>
            <sz val="11"/>
            <color rgb="FF000000"/>
            <rFont val="Arial"/>
            <family val="2"/>
            <charset val="1"/>
          </rPr>
          <t xml:space="preserve">De acordo com o item 5 do anexo VII da IN 02/2008 atualizada pela IN 03/2009, que trata sobre a Conta Vinculada, “o montante de que trata o aviso prévio trabalhado, 23,33% da remuneração mensal, deverá ser integralmente depositado durante a </t>
        </r>
        <r>
          <rPr>
            <u/>
            <sz val="10"/>
            <color rgb="FF000000"/>
            <rFont val="Arial"/>
            <family val="2"/>
            <charset val="1"/>
          </rPr>
          <t>primeira vigência do contrato</t>
        </r>
        <r>
          <rPr>
            <sz val="10"/>
            <color rgb="FF000000"/>
            <rFont val="Arial"/>
            <family val="2"/>
            <charset val="1"/>
          </rPr>
          <t xml:space="preserve">”. Assim sendo, considera-se o percentual de 1,94% (23,33/12) sobre o custo de referência.
Conforme </t>
        </r>
        <r>
          <rPr>
            <b/>
            <u/>
            <sz val="10"/>
            <color rgb="FF000000"/>
            <rFont val="Arial"/>
            <family val="2"/>
            <charset val="1"/>
          </rPr>
          <t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referência, soma-se o total do Módulo 1 + Módulo 2 + adicional de férias + 13º salário. Algumas empresas fazem o cálculo somente sobre a Remuneração (Módulo 1) e cabe à Administração fazer a análise.</t>
        </r>
      </text>
    </comment>
    <comment ref="B104" authorId="0" shapeId="0" xr:uid="{00000000-0006-0000-0500-00001F000000}">
      <text>
        <r>
          <rPr>
            <sz val="11"/>
            <color rgb="FF000000"/>
            <rFont val="Arial"/>
            <family val="2"/>
            <charset val="1"/>
          </rPr>
          <t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A111" authorId="0" shapeId="0" xr:uid="{00000000-0006-0000-0500-000020000000}">
      <text>
        <r>
          <rPr>
            <sz val="11"/>
            <color rgb="FF000000"/>
            <rFont val="Arial"/>
            <family val="2"/>
            <charset val="1"/>
          </rPr>
          <t>As alíneas “A” a “F” referem-se somente ao custo que será pago ao repositor pelos dias trabalhados quando da necessidade de substituir a mão de obra alocada na prestação do serviço.</t>
        </r>
      </text>
    </comment>
    <comment ref="B112" authorId="0" shapeId="0" xr:uid="{00000000-0006-0000-0500-000021000000}">
      <text>
        <r>
          <rPr>
            <sz val="11"/>
            <color rgb="FF000000"/>
            <rFont val="Arial"/>
            <family val="2"/>
            <charset val="1"/>
          </rPr>
          <t>8,33% incidindo sobre os Módulos 1, 2 e 3.</t>
        </r>
      </text>
    </comment>
    <comment ref="B113" authorId="0" shapeId="0" xr:uid="{00000000-0006-0000-0500-000022000000}">
      <text>
        <r>
          <rPr>
            <sz val="11"/>
            <color rgb="FF000000"/>
            <rFont val="Arial"/>
            <family val="2"/>
            <charset val="1"/>
          </rPr>
          <t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4" authorId="0" shapeId="0" xr:uid="{00000000-0006-0000-0500-000023000000}">
      <text>
        <r>
          <rPr>
            <sz val="11"/>
            <color rgb="FF000000"/>
            <rFont val="Arial"/>
            <family val="2"/>
            <charset val="1"/>
          </rPr>
          <t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5" authorId="0" shapeId="0" xr:uid="{00000000-0006-0000-0500-000024000000}">
      <text>
        <r>
          <rPr>
            <sz val="11"/>
            <color rgb="FF000000"/>
            <rFont val="Arial"/>
            <family val="2"/>
            <charset val="1"/>
          </rPr>
          <t>Concede ao empregado o direito de ausentar-se do serviço por cinco dias quando do nascimento de filho. De acordo com o IBGE, nascem filhos de 1,5% dos trabalhadores no período de um ano. Dessa forma a provisão para este item corresponde a:
((5/30)/12) x 0,015 x 100 = 0,02%
Esse valor pode variar conforme dados estatísticos da empresa.</t>
        </r>
      </text>
    </comment>
    <comment ref="B116" authorId="0" shapeId="0" xr:uid="{00000000-0006-0000-0500-000025000000}">
      <text>
        <r>
          <rPr>
            <sz val="11"/>
            <color rgb="FF000000"/>
            <rFont val="Arial"/>
            <family val="2"/>
            <charset val="1"/>
          </rPr>
          <t>Valor do custo referente aos 15 primeiros dias em que o empregado encontra-se afastado por acidente de trabalho e a empresa contratada tem o dever de remunerá-lo. Após esse período o ônus passa a ser do INSS. De acordo com os números mais recentes apresentados pelo Ministério da Previdência e Assistência Social, baseados em informações prestadas pelos empregadores, por meio de GFIP, 0,78% dos empregados se acidentam no ano. Assim, a provisão corresponde a:
((15/30)/12) x 0,0078 x 100 = 0,03%
Esse valor pode variar conforme dados estatísticos da empresa.</t>
        </r>
      </text>
    </comment>
    <comment ref="A122" authorId="0" shapeId="0" xr:uid="{00000000-0006-0000-0500-000026000000}">
      <text>
        <r>
          <rPr>
            <sz val="11"/>
            <color rgb="FF000000"/>
            <rFont val="Arial"/>
            <family val="2"/>
            <charset val="1"/>
          </rPr>
          <t>Quando houver a necessidade de reposição de um empregado durante sua ausência nos casos de intervalo para repouso ou alimentação deve-se contemplar o Submódulo 4.2.</t>
        </r>
      </text>
    </comment>
    <comment ref="B123" authorId="0" shapeId="0" xr:uid="{00000000-0006-0000-0500-000027000000}">
      <text>
        <r>
          <rPr>
            <sz val="11"/>
            <color rgb="FF000000"/>
            <rFont val="Arial"/>
            <family val="2"/>
            <charset val="1"/>
          </rPr>
          <t>Calculado sobre a hora normal trabalhada.</t>
        </r>
      </text>
    </comment>
    <comment ref="A134" authorId="0" shapeId="0" xr:uid="{00000000-0006-0000-0500-000028000000}">
      <text>
        <r>
          <rPr>
            <sz val="11"/>
            <color rgb="FF000000"/>
            <rFont val="Arial"/>
            <family val="2"/>
            <charset val="1"/>
          </rPr>
          <t>Valores mensais por empregado.</t>
        </r>
      </text>
    </comment>
    <comment ref="B143" authorId="0" shapeId="0" xr:uid="{00000000-0006-0000-0500-000029000000}">
      <text>
        <r>
          <rPr>
            <sz val="11"/>
            <color rgb="FF000000"/>
            <rFont val="Arial"/>
            <family val="2"/>
            <charset val="1"/>
          </rPr>
          <t xml:space="preserve">São os gastos da contratada com a sua estrutura administrativa, organizacional e gerenciamento de seus contratos.
</t>
        </r>
        <r>
          <rPr>
            <b/>
            <sz val="10"/>
            <color rgb="FF000000"/>
            <rFont val="Arial"/>
            <family val="2"/>
            <charset val="1"/>
          </rPr>
          <t xml:space="preserve">Foram estabelecidos para o cálculo dos valores limites para os serviços de vigilância e limpeza os percentuais de 6% e 3% respectivamente.
</t>
        </r>
        <r>
          <rPr>
            <sz val="10"/>
            <color rgb="FF000000"/>
            <rFont val="Arial"/>
            <family val="2"/>
            <charset val="1"/>
          </rPr>
          <t xml:space="preserve">
Para o custo de referência deve-se somar o total do Módulo 1 + Módulo 2 + Módulo 3 + Módulo 4 + Módulo 5.</t>
        </r>
      </text>
    </comment>
    <comment ref="B144" authorId="0" shapeId="0" xr:uid="{00000000-0006-0000-0500-00002A000000}">
      <text>
        <r>
          <rPr>
            <sz val="11"/>
            <color rgb="FF000000"/>
            <rFont val="Arial"/>
            <family val="2"/>
            <charset val="1"/>
          </rPr>
          <t xml:space="preserve">No cálculo dos valores limites dos serviços de vigilância e limpeza foi estabelecido o percentual de </t>
        </r>
        <r>
          <rPr>
            <b/>
            <sz val="10"/>
            <color rgb="FF000000"/>
            <rFont val="Arial"/>
            <family val="2"/>
            <charset val="1"/>
          </rPr>
          <t>6,79%</t>
        </r>
        <r>
          <rPr>
            <sz val="10"/>
            <color rgb="FF000000"/>
            <rFont val="Arial"/>
            <family val="2"/>
            <charset val="1"/>
          </rPr>
          <t>.
Para o custo de referência, soma-se o total do Módulo 1 + Módulo 2 + Módulo 3 + Módulo 4 + Módulo 5 + Custos Indiretos.</t>
        </r>
      </text>
    </comment>
    <comment ref="B145" authorId="0" shapeId="0" xr:uid="{00000000-0006-0000-0500-00002B000000}">
      <text>
        <r>
          <rPr>
            <sz val="11"/>
            <color rgb="FF000000"/>
            <rFont val="Arial"/>
            <family val="2"/>
            <charset val="1"/>
          </rPr>
          <t>Empresas Lucro Presumido:
PIS: 0,65% / COFINS: 3,00%
Empresas Lucro Real:
PIS: 1,65% / COFINS: 7,60%
Para as empresas optantes pelo Simples Nacional, a tributação varia conforme o faturamento mensal.</t>
        </r>
      </text>
    </comment>
    <comment ref="B146" authorId="0" shapeId="0" xr:uid="{00000000-0006-0000-0500-00002C000000}">
      <text>
        <r>
          <rPr>
            <sz val="11"/>
            <color rgb="FF000000"/>
            <rFont val="Arial"/>
            <family val="2"/>
            <charset val="1"/>
          </rPr>
          <t>Empresas Lucro Presumido:
PIS: 0,65% / COFINS: 3,00%
Empresas Lucro Real:
PIS: 1,65% / COFINS: 7,60%
Para as empresas optantes pelo Simples Nacional, a tributação varia conforme o faturamento mensal.</t>
        </r>
      </text>
    </comment>
    <comment ref="B148" authorId="0" shapeId="0" xr:uid="{00000000-0006-0000-0500-00002D000000}">
      <text>
        <r>
          <rPr>
            <sz val="11"/>
            <color rgb="FF000000"/>
            <rFont val="Arial"/>
            <family val="2"/>
            <charset val="1"/>
          </rPr>
          <t>Por ser municipal, varia de cidade pra cidade e varia até conforme o tipo de serviço a ser prestado. Sempre verificar.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1" authorId="0" shapeId="0" xr:uid="{00000000-0006-0000-0600-000001000000}">
      <text>
        <r>
          <rPr>
            <sz val="11"/>
            <color rgb="FF000000"/>
            <rFont val="Arial"/>
            <family val="2"/>
            <charset val="1"/>
          </rPr>
          <t>S = Empresa optante pelo Simples Nacional
P = Empresa com Lucro Presumido
R = Empresa com Lucro Real</t>
        </r>
      </text>
    </comment>
    <comment ref="B38" authorId="0" shapeId="0" xr:uid="{00000000-0006-0000-0600-000002000000}">
      <text>
        <r>
          <rPr>
            <sz val="11"/>
            <color rgb="FF000000"/>
            <rFont val="Arial"/>
            <family val="2"/>
            <charset val="1"/>
          </rPr>
          <t>Previsto em legislação ou acordo coletivo para trabalhos que impliquem em condições de risco à saúde ou integridade física do trabalhador.
30% sobre o salário base.</t>
        </r>
      </text>
    </comment>
    <comment ref="B39" authorId="0" shapeId="0" xr:uid="{00000000-0006-0000-0600-000003000000}">
      <text>
        <r>
          <rPr>
            <sz val="11"/>
            <color rgb="FF000000"/>
            <rFont val="Arial"/>
            <family val="2"/>
            <charset val="1"/>
          </rPr>
          <t>O salário de referência para cálculo do seu custo é o salário mínimo estadual ou o nacional ou o salário normativo da categoria se expressamente estabelecido no acordo ou convenção coletiva.
São operações que, por sua natureza, condições ou métodos de trabalho, exponham os empregados a agentes nocivos à saúde, acima dos limites de tolerância fixados em razão da natureza e da intensidade do agente e do tempo de exposição aos seus efeitos. (Art. 189, CLT)
Grau máximo: 40%;
Grau médio: 20%;
Grau mínimo: 10%.</t>
        </r>
      </text>
    </comment>
    <comment ref="B40" authorId="0" shapeId="0" xr:uid="{00000000-0006-0000-0600-000004000000}">
      <text>
        <r>
          <rPr>
            <sz val="11"/>
            <color rgb="FF000000"/>
            <rFont val="Arial"/>
            <family val="2"/>
            <charset val="1"/>
          </rPr>
          <t xml:space="preserve">Conferido ao trabalhador por trabalho executado entre as 22 horas de um dia e as 5 horas do dia seguinte.
Remunerado com adicional de, pelo menos, 20% sobre a hora diurna.
</t>
        </r>
        <r>
          <rPr>
            <i/>
            <sz val="10"/>
            <color rgb="FF000000"/>
            <rFont val="Arial"/>
            <family val="2"/>
            <charset val="1"/>
          </rPr>
          <t xml:space="preserve">Adicional noturno para 1 hora trabalhada = Valor da hora diurna X 20%
Valor da hora diurna = Salário base / Total de horas trabalhadas no mês
</t>
        </r>
        <r>
          <rPr>
            <sz val="10"/>
            <color rgb="FF000000"/>
            <rFont val="Arial"/>
            <family val="2"/>
            <charset val="1"/>
          </rPr>
          <t xml:space="preserve">
O total de horas trabalhadas no mês calcula-se considerando 5 semanas de trabalho, conforme determinação do MTE.
</t>
        </r>
        <r>
          <rPr>
            <i/>
            <sz val="10"/>
            <color rgb="FF000000"/>
            <rFont val="Arial"/>
            <family val="2"/>
            <charset val="1"/>
          </rPr>
          <t>Exemplo:
Salário: R$2.200,00
Valor da hora diurna: 2.200,00 / 220 horas (jornada de 44 horas semanais) = R$10,00
Adicional noturno para 1 hora trabalhada = 10,00 X 20% = R$2,00</t>
        </r>
      </text>
    </comment>
    <comment ref="C40" authorId="0" shapeId="0" xr:uid="{00000000-0006-0000-0600-000005000000}">
      <text>
        <r>
          <rPr>
            <sz val="11"/>
            <color rgb="FF000000"/>
            <rFont val="Arial"/>
            <family val="2"/>
            <charset val="1"/>
          </rPr>
          <t>Quantidade de horas noturnas trabalhadas no mês.</t>
        </r>
      </text>
    </comment>
    <comment ref="B41" authorId="0" shapeId="0" xr:uid="{00000000-0006-0000-0600-000006000000}">
      <text>
        <r>
          <rPr>
            <sz val="11"/>
            <color rgb="FF000000"/>
            <rFont val="Arial"/>
            <family val="2"/>
            <charset val="1"/>
          </rPr>
          <t xml:space="preserve">Corresponde a 52 minutos e 30 segundos.
A hora noturna adicional corresponde à diferença da hora noturna menos a hora normal.
</t>
        </r>
        <r>
          <rPr>
            <i/>
            <sz val="10"/>
            <color rgb="FF000000"/>
            <rFont val="Arial"/>
            <family val="2"/>
            <charset val="1"/>
          </rPr>
          <t xml:space="preserve">Hora noturna = Hora normal X (60/52,5)
Hora noturna = Hora normal X 1,14285714
</t>
        </r>
        <r>
          <rPr>
            <sz val="10"/>
            <color rgb="FF000000"/>
            <rFont val="Arial"/>
            <family val="2"/>
            <charset val="1"/>
          </rPr>
          <t xml:space="preserve">
</t>
        </r>
        <r>
          <rPr>
            <i/>
            <sz val="10"/>
            <color rgb="FF000000"/>
            <rFont val="Arial"/>
            <family val="2"/>
            <charset val="1"/>
          </rPr>
          <t>Exemplo:
Salário: R$2.200,00
Valor da hora diurna: 2.200,00 / 220 horas (jornada de 44 horas semanais) = R$10,00
Hora noturna = 10,00 X 1,14285714 = R$11,42
Hora noturna adicional = Hora noturna – Hora normal
Hora noturna adicional = (11,42 X 20%) - (R$10,00 X 20%) = 2,286 – 2,00 = 0,286</t>
        </r>
      </text>
    </comment>
    <comment ref="B42" authorId="0" shapeId="0" xr:uid="{00000000-0006-0000-0600-000007000000}">
      <text>
        <r>
          <rPr>
            <sz val="11"/>
            <color rgb="FF000000"/>
            <rFont val="Arial"/>
            <family val="2"/>
            <charset val="1"/>
          </rPr>
          <t xml:space="preserve">Relativo ao trabalho realizado além da jornada diária regular estabelecida, com acréscimo de </t>
        </r>
        <r>
          <rPr>
            <u/>
            <sz val="10"/>
            <color rgb="FF000000"/>
            <rFont val="Arial"/>
            <family val="2"/>
            <charset val="1"/>
          </rPr>
          <t>no mínimo 50%</t>
        </r>
        <r>
          <rPr>
            <sz val="10"/>
            <color rgb="FF000000"/>
            <rFont val="Arial"/>
            <family val="2"/>
            <charset val="1"/>
          </rPr>
          <t xml:space="preserve"> do valor da hora normal para trabalho extra (entre segunda e sábado) e de 100% em domingos e feriados.
Não pode ser maior do que 2 horas diárias. (Art. 59, CLT)</t>
        </r>
      </text>
    </comment>
    <comment ref="C42" authorId="0" shapeId="0" xr:uid="{00000000-0006-0000-0600-000008000000}">
      <text>
        <r>
          <rPr>
            <sz val="11"/>
            <color rgb="FF000000"/>
            <rFont val="Arial"/>
            <family val="2"/>
            <charset val="1"/>
          </rPr>
          <t>Quantidades de horas extras trabalhadas entre segunda e sábado.</t>
        </r>
      </text>
    </comment>
    <comment ref="C43" authorId="0" shapeId="0" xr:uid="{00000000-0006-0000-0600-000009000000}">
      <text>
        <r>
          <rPr>
            <sz val="11"/>
            <color rgb="FF000000"/>
            <rFont val="Arial"/>
            <family val="2"/>
            <charset val="1"/>
          </rPr>
          <t>Quantidade de horas extras trabalhadas em domingos.</t>
        </r>
      </text>
    </comment>
    <comment ref="C44" authorId="0" shapeId="0" xr:uid="{00000000-0006-0000-0600-00000A000000}">
      <text>
        <r>
          <rPr>
            <sz val="11"/>
            <color rgb="FF000000"/>
            <rFont val="Arial"/>
            <family val="2"/>
            <charset val="1"/>
          </rPr>
          <t xml:space="preserve">Quantidade de horas trabalhadas em feriados no mês.
</t>
        </r>
      </text>
    </comment>
    <comment ref="B45" authorId="0" shapeId="0" xr:uid="{00000000-0006-0000-0600-00000B000000}">
      <text>
        <r>
          <rPr>
            <sz val="11"/>
            <color rgb="FF000000"/>
            <rFont val="Arial"/>
            <family val="2"/>
            <charset val="1"/>
          </rPr>
          <t>Para o empregado que labora a jornada 12x36, em caso da não concessão ou concessão parcial do intervalo intrajornada (§4º do art. 71 da CLT).</t>
        </r>
      </text>
    </comment>
    <comment ref="C45" authorId="0" shapeId="0" xr:uid="{00000000-0006-0000-0600-00000C000000}">
      <text>
        <r>
          <rPr>
            <sz val="11"/>
            <color rgb="FF000000"/>
            <rFont val="Arial"/>
            <family val="2"/>
            <charset val="1"/>
          </rPr>
          <t>Quantidade de horas extras referentes à intrajornada no mês.</t>
        </r>
      </text>
    </comment>
    <comment ref="B55" authorId="0" shapeId="0" xr:uid="{00000000-0006-0000-0600-00000D000000}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/>
            <sz val="10"/>
            <color rgb="FF000000"/>
            <rFont val="Arial"/>
            <family val="2"/>
            <charset val="1"/>
          </rPr>
          <t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/>
            <sz val="10"/>
            <color rgb="FF000000"/>
            <rFont val="Arial"/>
            <family val="2"/>
            <charset val="1"/>
          </rPr>
          <t>(1/12) x 100 = 8,33%</t>
        </r>
        <r>
          <rPr>
            <sz val="10"/>
            <color rgb="FF000000"/>
            <rFont val="Arial"/>
            <family val="2"/>
            <charset val="1"/>
          </rPr>
          <t>.</t>
        </r>
      </text>
    </comment>
    <comment ref="B56" authorId="0" shapeId="0" xr:uid="{00000000-0006-0000-0600-00000E000000}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/>
            <sz val="10"/>
            <color rgb="FF000000"/>
            <rFont val="Arial"/>
            <family val="2"/>
            <charset val="1"/>
          </rPr>
          <t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/>
            <sz val="10"/>
            <color rgb="FF000000"/>
            <rFont val="Arial"/>
            <family val="2"/>
            <charset val="1"/>
          </rPr>
          <t>(1/12) x 100 = 8,33%</t>
        </r>
        <r>
          <rPr>
            <sz val="10"/>
            <color rgb="FF000000"/>
            <rFont val="Arial"/>
            <family val="2"/>
            <charset val="1"/>
          </rPr>
          <t>.</t>
        </r>
      </text>
    </comment>
    <comment ref="B57" authorId="0" shapeId="0" xr:uid="{00000000-0006-0000-0600-00000F000000}">
      <text>
        <r>
          <rPr>
            <sz val="11"/>
            <color rgb="FF000000"/>
            <rFont val="Arial"/>
            <family val="2"/>
            <charset val="1"/>
          </rPr>
          <t>Conforme IN 02/2008 atualizada pela IN 03/2009, que trata sobre a Conta Vinculada, Férias e Adicional de férias devem somar 12,10%.</t>
        </r>
      </text>
    </comment>
    <comment ref="D58" authorId="0" shapeId="0" xr:uid="{00000000-0006-0000-0600-000010000000}">
      <text>
        <r>
          <rPr>
            <sz val="11"/>
            <color rgb="FF000000"/>
            <rFont val="Arial"/>
            <family val="2"/>
            <charset val="1"/>
          </rPr>
          <t xml:space="preserve">Formatação condicional:
</t>
        </r>
        <r>
          <rPr>
            <sz val="9"/>
            <color rgb="FF000000"/>
            <rFont val="Segoe UI"/>
            <family val="2"/>
            <charset val="1"/>
          </rPr>
          <t xml:space="preserve">Se o resultado for igual a 12,10%, a fonte ficará verde. Se for diferente disso, ficará vermelha.
</t>
        </r>
      </text>
    </comment>
    <comment ref="B64" authorId="0" shapeId="0" xr:uid="{00000000-0006-0000-0600-000011000000}">
      <text>
        <r>
          <rPr>
            <sz val="11"/>
            <color rgb="FF000000"/>
            <rFont val="Arial"/>
            <family val="2"/>
            <charset val="1"/>
          </rPr>
          <t>Contribuição de 20% sobre o total das remunerações destinada à Seguridade Social, conforme determina a Lei 8.212/91.</t>
        </r>
      </text>
    </comment>
    <comment ref="B65" authorId="0" shapeId="0" xr:uid="{00000000-0006-0000-0600-000012000000}">
      <text>
        <r>
          <rPr>
            <sz val="11"/>
            <color rgb="FF000000"/>
            <rFont val="Arial"/>
            <family val="2"/>
            <charset val="1"/>
          </rPr>
          <t>Contribuição social destinada ao financiamento da educação básica nos termos da Constituição Federal à base de 2,5%. As empresas optantes pelo Simples Nacional são isentas.</t>
        </r>
      </text>
    </comment>
    <comment ref="B66" authorId="0" shapeId="0" xr:uid="{00000000-0006-0000-0600-000013000000}">
      <text>
        <r>
          <rPr>
            <sz val="11"/>
            <color rgb="FF000000"/>
            <rFont val="Arial"/>
            <family val="2"/>
            <charset val="1"/>
          </rPr>
          <t>Contribuição destinada a custear benefícios concedidos em razão do grau de incidência de incapacidade laborativa decorrentes dos riscos ambientais do trabalho. Pode ser estabelecido em:
1% quando o risco de acidentes do trabalho for considerado leve.
2% quando o risco de acidentes do trabalho for considerado médio.
3% quando o risco de acidentes do trabalho for considerado grave.
Os percentuais podem ser diferentes e a empresa sempre deve comprovar através da sua GFIP.</t>
        </r>
      </text>
    </comment>
    <comment ref="B67" authorId="0" shapeId="0" xr:uid="{00000000-0006-0000-0600-000014000000}">
      <text>
        <r>
          <rPr>
            <sz val="11"/>
            <color rgb="FF000000"/>
            <rFont val="Arial"/>
            <family val="2"/>
            <charset val="1"/>
          </rPr>
          <t>Contribuições sociais destinadas ao Serviço Social da Indústria (SESI) e ao Serviço Social do Comércio (SESC). As empresas optantes pelo Simples Nacional são isentas. Para as demais empresas fica determinado o percentual de 1,5%.</t>
        </r>
      </text>
    </comment>
    <comment ref="B68" authorId="0" shapeId="0" xr:uid="{00000000-0006-0000-0600-000015000000}">
      <text>
        <r>
          <rPr>
            <sz val="11"/>
            <color rgb="FF000000"/>
            <rFont val="Arial"/>
            <family val="2"/>
            <charset val="1"/>
          </rPr>
          <t>Contribuição ao Serviço Nacional de Aprendizagem Industrial (SENAI) e ao Serviço Nacional de Aprendizagem Comercial (SENAC). As empresas optantes pelo Simples Nacional são isentas. Para as demais empresas com menos de 500 empregados a incidência é de 1% e para as empresas com mais de 500 empregados a incidência é de 1,2%.</t>
        </r>
      </text>
    </comment>
    <comment ref="C68" authorId="0" shapeId="0" xr:uid="{00000000-0006-0000-0600-000016000000}">
      <text>
        <r>
          <rPr>
            <sz val="11"/>
            <color rgb="FF000000"/>
            <rFont val="Arial"/>
            <family val="2"/>
            <charset val="1"/>
          </rPr>
          <t>Quantidade de funcionários da empresa.</t>
        </r>
      </text>
    </comment>
    <comment ref="B69" authorId="0" shapeId="0" xr:uid="{00000000-0006-0000-0600-000017000000}">
      <text>
        <r>
          <rPr>
            <sz val="11"/>
            <color rgb="FF000000"/>
            <rFont val="Arial"/>
            <family val="2"/>
            <charset val="1"/>
          </rPr>
          <t>Contribuição social repassada ao Serviço Brasileiro de Apoio à Pequena e Média Empresa (SEBRAE), destinado a custear os programas de apoio à pequena e média empresa à base de 0,6%. As empresas optantes pelo Simples Nacional são isentas.</t>
        </r>
      </text>
    </comment>
    <comment ref="B70" authorId="0" shapeId="0" xr:uid="{00000000-0006-0000-0600-000018000000}">
      <text>
        <r>
          <rPr>
            <sz val="11"/>
            <color rgb="FF000000"/>
            <rFont val="Arial"/>
            <family val="2"/>
            <charset val="1"/>
          </rPr>
          <t>Contribuição ao Instituto Nacional de Colonização e Reforma Agrária. As empresas optantes pelo Simples Nacional são isentas e as demais empresas pagam um percentual de 0,2%.</t>
        </r>
      </text>
    </comment>
    <comment ref="B71" authorId="0" shapeId="0" xr:uid="{00000000-0006-0000-0600-000019000000}">
      <text>
        <r>
          <rPr>
            <sz val="11"/>
            <color rgb="FF000000"/>
            <rFont val="Arial"/>
            <family val="2"/>
            <charset val="1"/>
          </rPr>
          <t>O Fundo de Garantia do Tempo de Serviço (FGTS) constitui-se em um pecúlio disponibilizado quando da aposentadoria ou morte do trabalhador e representa uma garantia para a indenização do tempo de serviço nos casos de demissão imotivada. É garantido pela Constituição Federal à base de 8%.</t>
        </r>
      </text>
    </comment>
    <comment ref="C76" authorId="0" shapeId="0" xr:uid="{00000000-0006-0000-0600-00001A000000}">
      <text>
        <r>
          <rPr>
            <sz val="11"/>
            <color rgb="FF000000"/>
            <rFont val="Arial"/>
            <family val="2"/>
            <charset val="1"/>
          </rPr>
          <t>Quantidade de dias trabalhados no mês, caso o funcionário opte por receber o valor ou caso seja mais vantajoso.</t>
        </r>
      </text>
    </comment>
    <comment ref="C79" authorId="0" shapeId="0" xr:uid="{00000000-0006-0000-0600-00001B000000}">
      <text>
        <r>
          <rPr>
            <sz val="11"/>
            <color rgb="FF000000"/>
            <rFont val="Arial"/>
            <family val="2"/>
            <charset val="1"/>
          </rPr>
          <t>Quantidade de dias trabalhados no mês para o cálculo do auxílio alimentação.</t>
        </r>
      </text>
    </comment>
    <comment ref="B99" authorId="0" shapeId="0" xr:uid="{00000000-0006-0000-0600-00001C000000}">
      <text>
        <r>
          <rPr>
            <sz val="11"/>
            <color rgb="FF000000"/>
            <rFont val="Arial"/>
            <family val="2"/>
            <charset val="1"/>
          </rPr>
          <t xml:space="preserve">Trata-se de valor devido ao empregado no caso de o empregador rescindir o contrato sem justo motivo e sem lhe conceder aviso prévio, conforme disposto no §1º do art. 487 da CLT. De acordo com levantamento efetuado em diversos contratos, cerca de 5% do pessoal é demitido pelo empregador antes do término do contrato de trabalho.
</t>
        </r>
        <r>
          <rPr>
            <i/>
            <sz val="10"/>
            <color rgb="FF000000"/>
            <rFont val="Arial"/>
            <family val="2"/>
            <charset val="1"/>
          </rPr>
          <t xml:space="preserve">Cálculo:
((1/12) x 0,05) x 100 = 0,42%
</t>
        </r>
        <r>
          <rPr>
            <sz val="10"/>
            <color rgb="FF000000"/>
            <rFont val="Arial"/>
            <family val="2"/>
            <charset val="1"/>
          </rPr>
          <t xml:space="preserve">
Esse valor pode variar conforme dados estatísticos da empresa.
Conforme </t>
        </r>
        <r>
          <rPr>
            <b/>
            <u/>
            <sz val="10"/>
            <color rgb="FF000000"/>
            <rFont val="Arial"/>
            <family val="2"/>
            <charset val="1"/>
          </rPr>
          <t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 do aviso prévio indenizado soma-se o total do Módulo 1 + adicional de férias + 13º salário. Algumas empresas fazem o cálculo somente sobre a Remuneração (Módulo 1) e cabe à Administração fazer a análise.</t>
        </r>
      </text>
    </comment>
    <comment ref="B101" authorId="0" shapeId="0" xr:uid="{00000000-0006-0000-0600-00001D000000}">
      <text>
        <r>
          <rPr>
            <sz val="11"/>
            <color rgb="FF000000"/>
            <rFont val="Arial"/>
            <family val="2"/>
            <charset val="1"/>
          </rPr>
          <t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02" authorId="0" shapeId="0" xr:uid="{00000000-0006-0000-0600-00001E000000}">
      <text>
        <r>
          <rPr>
            <sz val="11"/>
            <color rgb="FF000000"/>
            <rFont val="Arial"/>
            <family val="2"/>
            <charset val="1"/>
          </rPr>
          <t xml:space="preserve">De acordo com o item 5 do anexo VII da IN 02/2008 atualizada pela IN 03/2009, que trata sobre a Conta Vinculada, “o montante de que trata o aviso prévio trabalhado, 23,33% da remuneração mensal, deverá ser integralmente depositado durante a </t>
        </r>
        <r>
          <rPr>
            <u/>
            <sz val="10"/>
            <color rgb="FF000000"/>
            <rFont val="Arial"/>
            <family val="2"/>
            <charset val="1"/>
          </rPr>
          <t>primeira vigência do contrato</t>
        </r>
        <r>
          <rPr>
            <sz val="10"/>
            <color rgb="FF000000"/>
            <rFont val="Arial"/>
            <family val="2"/>
            <charset val="1"/>
          </rPr>
          <t xml:space="preserve">”. Assim sendo, considera-se o percentual de 1,94% (23,33/12) sobre o custo de referência.
Conforme </t>
        </r>
        <r>
          <rPr>
            <b/>
            <u/>
            <sz val="10"/>
            <color rgb="FF000000"/>
            <rFont val="Arial"/>
            <family val="2"/>
            <charset val="1"/>
          </rPr>
          <t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referência, soma-se o total do Módulo 1 + Módulo 2 + adicional de férias + 13º salário. Algumas empresas fazem o cálculo somente sobre a Remuneração (Módulo 1) e cabe à Administração fazer a análise.</t>
        </r>
      </text>
    </comment>
    <comment ref="B104" authorId="0" shapeId="0" xr:uid="{00000000-0006-0000-0600-00001F000000}">
      <text>
        <r>
          <rPr>
            <sz val="11"/>
            <color rgb="FF000000"/>
            <rFont val="Arial"/>
            <family val="2"/>
            <charset val="1"/>
          </rPr>
          <t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A111" authorId="0" shapeId="0" xr:uid="{00000000-0006-0000-0600-000020000000}">
      <text>
        <r>
          <rPr>
            <sz val="11"/>
            <color rgb="FF000000"/>
            <rFont val="Arial"/>
            <family val="2"/>
            <charset val="1"/>
          </rPr>
          <t>As alíneas “A” a “F” referem-se somente ao custo que será pago ao repositor pelos dias trabalhados quando da necessidade de substituir a mão de obra alocada na prestação do serviço.</t>
        </r>
      </text>
    </comment>
    <comment ref="B112" authorId="0" shapeId="0" xr:uid="{00000000-0006-0000-0600-000021000000}">
      <text>
        <r>
          <rPr>
            <sz val="11"/>
            <color rgb="FF000000"/>
            <rFont val="Arial"/>
            <family val="2"/>
            <charset val="1"/>
          </rPr>
          <t>8,33% incidindo sobre os Módulos 1, 2 e 3.</t>
        </r>
      </text>
    </comment>
    <comment ref="B113" authorId="0" shapeId="0" xr:uid="{00000000-0006-0000-0600-000022000000}">
      <text>
        <r>
          <rPr>
            <sz val="11"/>
            <color rgb="FF000000"/>
            <rFont val="Arial"/>
            <family val="2"/>
            <charset val="1"/>
          </rPr>
          <t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4" authorId="0" shapeId="0" xr:uid="{00000000-0006-0000-0600-000023000000}">
      <text>
        <r>
          <rPr>
            <sz val="11"/>
            <color rgb="FF000000"/>
            <rFont val="Arial"/>
            <family val="2"/>
            <charset val="1"/>
          </rPr>
          <t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5" authorId="0" shapeId="0" xr:uid="{00000000-0006-0000-0600-000024000000}">
      <text>
        <r>
          <rPr>
            <sz val="11"/>
            <color rgb="FF000000"/>
            <rFont val="Arial"/>
            <family val="2"/>
            <charset val="1"/>
          </rPr>
          <t>Concede ao empregado o direito de ausentar-se do serviço por cinco dias quando do nascimento de filho. De acordo com o IBGE, nascem filhos de 1,5% dos trabalhadores no período de um ano. Dessa forma a provisão para este item corresponde a:
((5/30)/12) x 0,015 x 100 = 0,02%
Esse valor pode variar conforme dados estatísticos da empresa.</t>
        </r>
      </text>
    </comment>
    <comment ref="B116" authorId="0" shapeId="0" xr:uid="{00000000-0006-0000-0600-000025000000}">
      <text>
        <r>
          <rPr>
            <sz val="11"/>
            <color rgb="FF000000"/>
            <rFont val="Arial"/>
            <family val="2"/>
            <charset val="1"/>
          </rPr>
          <t>Valor do custo referente aos 15 primeiros dias em que o empregado encontra-se afastado por acidente de trabalho e a empresa contratada tem o dever de remunerá-lo. Após esse período o ônus passa a ser do INSS. De acordo com os números mais recentes apresentados pelo Ministério da Previdência e Assistência Social, baseados em informações prestadas pelos empregadores, por meio de GFIP, 0,78% dos empregados se acidentam no ano. Assim, a provisão corresponde a:
((15/30)/12) x 0,0078 x 100 = 0,03%
Esse valor pode variar conforme dados estatísticos da empresa.</t>
        </r>
      </text>
    </comment>
    <comment ref="A122" authorId="0" shapeId="0" xr:uid="{00000000-0006-0000-0600-000026000000}">
      <text>
        <r>
          <rPr>
            <sz val="11"/>
            <color rgb="FF000000"/>
            <rFont val="Arial"/>
            <family val="2"/>
            <charset val="1"/>
          </rPr>
          <t>Quando houver a necessidade de reposição de um empregado durante sua ausência nos casos de intervalo para repouso ou alimentação deve-se contemplar o Submódulo 4.2.</t>
        </r>
      </text>
    </comment>
    <comment ref="B123" authorId="0" shapeId="0" xr:uid="{00000000-0006-0000-0600-000027000000}">
      <text>
        <r>
          <rPr>
            <sz val="11"/>
            <color rgb="FF000000"/>
            <rFont val="Arial"/>
            <family val="2"/>
            <charset val="1"/>
          </rPr>
          <t>Calculado sobre a hora normal trabalhada.</t>
        </r>
      </text>
    </comment>
    <comment ref="A134" authorId="0" shapeId="0" xr:uid="{00000000-0006-0000-0600-000028000000}">
      <text>
        <r>
          <rPr>
            <sz val="11"/>
            <color rgb="FF000000"/>
            <rFont val="Arial"/>
            <family val="2"/>
            <charset val="1"/>
          </rPr>
          <t>Valores mensais por empregado.</t>
        </r>
      </text>
    </comment>
    <comment ref="B143" authorId="0" shapeId="0" xr:uid="{00000000-0006-0000-0600-000029000000}">
      <text>
        <r>
          <rPr>
            <sz val="11"/>
            <color rgb="FF000000"/>
            <rFont val="Arial"/>
            <family val="2"/>
            <charset val="1"/>
          </rPr>
          <t xml:space="preserve">São os gastos da contratada com a sua estrutura administrativa, organizacional e gerenciamento de seus contratos.
</t>
        </r>
        <r>
          <rPr>
            <b/>
            <sz val="10"/>
            <color rgb="FF000000"/>
            <rFont val="Arial"/>
            <family val="2"/>
            <charset val="1"/>
          </rPr>
          <t xml:space="preserve">Foram estabelecidos para o cálculo dos valores limites para os serviços de vigilância e limpeza os percentuais de 6% e 3% respectivamente.
</t>
        </r>
        <r>
          <rPr>
            <sz val="10"/>
            <color rgb="FF000000"/>
            <rFont val="Arial"/>
            <family val="2"/>
            <charset val="1"/>
          </rPr>
          <t xml:space="preserve">
Para o custo de referência deve-se somar o total do Módulo 1 + Módulo 2 + Módulo 3 + Módulo 4 + Módulo 5.</t>
        </r>
      </text>
    </comment>
    <comment ref="B144" authorId="0" shapeId="0" xr:uid="{00000000-0006-0000-0600-00002A000000}">
      <text>
        <r>
          <rPr>
            <sz val="11"/>
            <color rgb="FF000000"/>
            <rFont val="Arial"/>
            <family val="2"/>
            <charset val="1"/>
          </rPr>
          <t xml:space="preserve">No cálculo dos valores limites dos serviços de vigilância e limpeza foi estabelecido o percentual de </t>
        </r>
        <r>
          <rPr>
            <b/>
            <sz val="10"/>
            <color rgb="FF000000"/>
            <rFont val="Arial"/>
            <family val="2"/>
            <charset val="1"/>
          </rPr>
          <t>6,79%</t>
        </r>
        <r>
          <rPr>
            <sz val="10"/>
            <color rgb="FF000000"/>
            <rFont val="Arial"/>
            <family val="2"/>
            <charset val="1"/>
          </rPr>
          <t>.
Para o custo de referência, soma-se o total do Módulo 1 + Módulo 2 + Módulo 3 + Módulo 4 + Módulo 5 + Custos Indiretos.</t>
        </r>
      </text>
    </comment>
    <comment ref="B145" authorId="0" shapeId="0" xr:uid="{00000000-0006-0000-0600-00002B000000}">
      <text>
        <r>
          <rPr>
            <sz val="11"/>
            <color rgb="FF000000"/>
            <rFont val="Arial"/>
            <family val="2"/>
            <charset val="1"/>
          </rPr>
          <t>Empresas Lucro Presumido:
PIS: 0,65% / COFINS: 3,00%
Empresas Lucro Real:
PIS: 1,65% / COFINS: 7,60%
Para as empresas optantes pelo Simples Nacional, a tributação varia conforme o faturamento mensal.</t>
        </r>
      </text>
    </comment>
    <comment ref="B146" authorId="0" shapeId="0" xr:uid="{00000000-0006-0000-0600-00002C000000}">
      <text>
        <r>
          <rPr>
            <sz val="11"/>
            <color rgb="FF000000"/>
            <rFont val="Arial"/>
            <family val="2"/>
            <charset val="1"/>
          </rPr>
          <t>Empresas Lucro Presumido:
PIS: 0,65% / COFINS: 3,00%
Empresas Lucro Real:
PIS: 1,65% / COFINS: 7,60%
Para as empresas optantes pelo Simples Nacional, a tributação varia conforme o faturamento mensal.</t>
        </r>
      </text>
    </comment>
    <comment ref="B148" authorId="0" shapeId="0" xr:uid="{00000000-0006-0000-0600-00002D000000}">
      <text>
        <r>
          <rPr>
            <sz val="11"/>
            <color rgb="FF000000"/>
            <rFont val="Arial"/>
            <family val="2"/>
            <charset val="1"/>
          </rPr>
          <t>Por ser municipal, varia de cidade pra cidade e varia até conforme o tipo de serviço a ser prestado. Sempre verificar.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1" authorId="0" shapeId="0" xr:uid="{00000000-0006-0000-0700-000001000000}">
      <text>
        <r>
          <rPr>
            <sz val="11"/>
            <color rgb="FF000000"/>
            <rFont val="Arial"/>
            <family val="2"/>
            <charset val="1"/>
          </rPr>
          <t>S = Empresa optante pelo Simples Nacional
P = Empresa com Lucro Presumido
R = Empresa com Lucro Real</t>
        </r>
      </text>
    </comment>
    <comment ref="B38" authorId="0" shapeId="0" xr:uid="{00000000-0006-0000-0700-000002000000}">
      <text>
        <r>
          <rPr>
            <sz val="11"/>
            <color rgb="FF000000"/>
            <rFont val="Arial"/>
            <family val="2"/>
            <charset val="1"/>
          </rPr>
          <t>Previsto em legislação ou acordo coletivo para trabalhos que impliquem em condições de risco à saúde ou integridade física do trabalhador.
30% sobre o salário base.</t>
        </r>
      </text>
    </comment>
    <comment ref="B39" authorId="0" shapeId="0" xr:uid="{00000000-0006-0000-0700-000003000000}">
      <text>
        <r>
          <rPr>
            <sz val="11"/>
            <color rgb="FF000000"/>
            <rFont val="Arial"/>
            <family val="2"/>
            <charset val="1"/>
          </rPr>
          <t>O salário de referência para cálculo do seu custo é o salário mínimo estadual ou o nacional ou o salário normativo da categoria se expressamente estabelecido no acordo ou convenção coletiva.
São operações que, por sua natureza, condições ou métodos de trabalho, exponham os empregados a agentes nocivos à saúde, acima dos limites de tolerância fixados em razão da natureza e da intensidade do agente e do tempo de exposição aos seus efeitos. (Art. 189, CLT)
Grau máximo: 40%;
Grau médio: 20%;
Grau mínimo: 10%.</t>
        </r>
      </text>
    </comment>
    <comment ref="B40" authorId="0" shapeId="0" xr:uid="{00000000-0006-0000-0700-000004000000}">
      <text>
        <r>
          <rPr>
            <sz val="11"/>
            <color rgb="FF000000"/>
            <rFont val="Arial"/>
            <family val="2"/>
            <charset val="1"/>
          </rPr>
          <t xml:space="preserve">Conferido ao trabalhador por trabalho executado entre as 22 horas de um dia e as 5 horas do dia seguinte.
Remunerado com adicional de, pelo menos, 20% sobre a hora diurna.
</t>
        </r>
        <r>
          <rPr>
            <i/>
            <sz val="10"/>
            <color rgb="FF000000"/>
            <rFont val="Arial"/>
            <family val="2"/>
            <charset val="1"/>
          </rPr>
          <t xml:space="preserve">Adicional noturno para 1 hora trabalhada = Valor da hora diurna X 20%
Valor da hora diurna = Salário base / Total de horas trabalhadas no mês
</t>
        </r>
        <r>
          <rPr>
            <sz val="10"/>
            <color rgb="FF000000"/>
            <rFont val="Arial"/>
            <family val="2"/>
            <charset val="1"/>
          </rPr>
          <t xml:space="preserve">
O total de horas trabalhadas no mês calcula-se considerando 5 semanas de trabalho, conforme determinação do MTE.
</t>
        </r>
        <r>
          <rPr>
            <i/>
            <sz val="10"/>
            <color rgb="FF000000"/>
            <rFont val="Arial"/>
            <family val="2"/>
            <charset val="1"/>
          </rPr>
          <t>Exemplo:
Salário: R$2.200,00
Valor da hora diurna: 2.200,00 / 220 horas (jornada de 44 horas semanais) = R$10,00
Adicional noturno para 1 hora trabalhada = 10,00 X 20% = R$2,00</t>
        </r>
      </text>
    </comment>
    <comment ref="C40" authorId="0" shapeId="0" xr:uid="{00000000-0006-0000-0700-000005000000}">
      <text>
        <r>
          <rPr>
            <sz val="11"/>
            <color rgb="FF000000"/>
            <rFont val="Arial"/>
            <family val="2"/>
            <charset val="1"/>
          </rPr>
          <t>Quantidade de horas noturnas trabalhadas no mês.</t>
        </r>
      </text>
    </comment>
    <comment ref="B41" authorId="0" shapeId="0" xr:uid="{00000000-0006-0000-0700-000006000000}">
      <text>
        <r>
          <rPr>
            <sz val="11"/>
            <color rgb="FF000000"/>
            <rFont val="Arial"/>
            <family val="2"/>
            <charset val="1"/>
          </rPr>
          <t xml:space="preserve">Corresponde a 52 minutos e 30 segundos.
A hora noturna adicional corresponde à diferença da hora noturna menos a hora normal.
</t>
        </r>
        <r>
          <rPr>
            <i/>
            <sz val="10"/>
            <color rgb="FF000000"/>
            <rFont val="Arial"/>
            <family val="2"/>
            <charset val="1"/>
          </rPr>
          <t xml:space="preserve">Hora noturna = Hora normal X (60/52,5)
Hora noturna = Hora normal X 1,14285714
</t>
        </r>
        <r>
          <rPr>
            <sz val="10"/>
            <color rgb="FF000000"/>
            <rFont val="Arial"/>
            <family val="2"/>
            <charset val="1"/>
          </rPr>
          <t xml:space="preserve">
</t>
        </r>
        <r>
          <rPr>
            <i/>
            <sz val="10"/>
            <color rgb="FF000000"/>
            <rFont val="Arial"/>
            <family val="2"/>
            <charset val="1"/>
          </rPr>
          <t>Exemplo:
Salário: R$2.200,00
Valor da hora diurna: 2.200,00 / 220 horas (jornada de 44 horas semanais) = R$10,00
Hora noturna = 10,00 X 1,14285714 = R$11,42
Hora noturna adicional = Hora noturna – Hora normal
Hora noturna adicional = (11,42 X 20%) - (R$10,00 X 20%) = 2,286 – 2,00 = 0,286</t>
        </r>
      </text>
    </comment>
    <comment ref="B42" authorId="0" shapeId="0" xr:uid="{00000000-0006-0000-0700-000007000000}">
      <text>
        <r>
          <rPr>
            <sz val="11"/>
            <color rgb="FF000000"/>
            <rFont val="Arial"/>
            <family val="2"/>
            <charset val="1"/>
          </rPr>
          <t xml:space="preserve">Relativo ao trabalho realizado além da jornada diária regular estabelecida, com acréscimo de </t>
        </r>
        <r>
          <rPr>
            <u/>
            <sz val="10"/>
            <color rgb="FF000000"/>
            <rFont val="Arial"/>
            <family val="2"/>
            <charset val="1"/>
          </rPr>
          <t>no mínimo 50%</t>
        </r>
        <r>
          <rPr>
            <sz val="10"/>
            <color rgb="FF000000"/>
            <rFont val="Arial"/>
            <family val="2"/>
            <charset val="1"/>
          </rPr>
          <t xml:space="preserve"> do valor da hora normal para trabalho extra (entre segunda e sábado) e de 100% em domingos e feriados.
Não pode ser maior do que 2 horas diárias. (Art. 59, CLT)</t>
        </r>
      </text>
    </comment>
    <comment ref="C42" authorId="0" shapeId="0" xr:uid="{00000000-0006-0000-0700-000008000000}">
      <text>
        <r>
          <rPr>
            <sz val="11"/>
            <color rgb="FF000000"/>
            <rFont val="Arial"/>
            <family val="2"/>
            <charset val="1"/>
          </rPr>
          <t>Quantidades de horas extras trabalhadas entre segunda e sábado.</t>
        </r>
      </text>
    </comment>
    <comment ref="C43" authorId="0" shapeId="0" xr:uid="{00000000-0006-0000-0700-000009000000}">
      <text>
        <r>
          <rPr>
            <sz val="11"/>
            <color rgb="FF000000"/>
            <rFont val="Arial"/>
            <family val="2"/>
            <charset val="1"/>
          </rPr>
          <t>Quantidade de horas extras trabalhadas em domingos.</t>
        </r>
      </text>
    </comment>
    <comment ref="C44" authorId="0" shapeId="0" xr:uid="{00000000-0006-0000-0700-00000A000000}">
      <text>
        <r>
          <rPr>
            <sz val="11"/>
            <color rgb="FF000000"/>
            <rFont val="Arial"/>
            <family val="2"/>
            <charset val="1"/>
          </rPr>
          <t xml:space="preserve">Quantidade de horas trabalhadas em feriados no mês.
</t>
        </r>
      </text>
    </comment>
    <comment ref="B45" authorId="0" shapeId="0" xr:uid="{00000000-0006-0000-0700-00000B000000}">
      <text>
        <r>
          <rPr>
            <sz val="11"/>
            <color rgb="FF000000"/>
            <rFont val="Arial"/>
            <family val="2"/>
            <charset val="1"/>
          </rPr>
          <t>Para o empregado que labora a jornada 12x36, em caso da não concessão ou concessão parcial do intervalo intrajornada (§4º do art. 71 da CLT).</t>
        </r>
      </text>
    </comment>
    <comment ref="C45" authorId="0" shapeId="0" xr:uid="{00000000-0006-0000-0700-00000C000000}">
      <text>
        <r>
          <rPr>
            <sz val="11"/>
            <color rgb="FF000000"/>
            <rFont val="Arial"/>
            <family val="2"/>
            <charset val="1"/>
          </rPr>
          <t>Quantidade de horas extras referentes à intrajornada no mês.</t>
        </r>
      </text>
    </comment>
    <comment ref="B55" authorId="0" shapeId="0" xr:uid="{00000000-0006-0000-0700-00000D000000}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/>
            <sz val="10"/>
            <color rgb="FF000000"/>
            <rFont val="Arial"/>
            <family val="2"/>
            <charset val="1"/>
          </rPr>
          <t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/>
            <sz val="10"/>
            <color rgb="FF000000"/>
            <rFont val="Arial"/>
            <family val="2"/>
            <charset val="1"/>
          </rPr>
          <t>(1/12) x 100 = 8,33%</t>
        </r>
        <r>
          <rPr>
            <sz val="10"/>
            <color rgb="FF000000"/>
            <rFont val="Arial"/>
            <family val="2"/>
            <charset val="1"/>
          </rPr>
          <t>.</t>
        </r>
      </text>
    </comment>
    <comment ref="B56" authorId="0" shapeId="0" xr:uid="{00000000-0006-0000-0700-00000E000000}">
      <text>
        <r>
          <rPr>
            <sz val="11"/>
            <color rgb="FF000000"/>
            <rFont val="Arial"/>
            <family val="2"/>
            <charset val="1"/>
          </rPr>
          <t xml:space="preserve">Considerando que na duração do contrato de 60 meses o empregado tem 5 meses de férias e labora em 56 meses:
</t>
        </r>
        <r>
          <rPr>
            <i/>
            <sz val="10"/>
            <color rgb="FF000000"/>
            <rFont val="Arial"/>
            <family val="2"/>
            <charset val="1"/>
          </rPr>
          <t>(5/56) x 100 = 8,93%</t>
        </r>
        <r>
          <rPr>
            <sz val="10"/>
            <color rgb="FF000000"/>
            <rFont val="Arial"/>
            <family val="2"/>
            <charset val="1"/>
          </rPr>
          <t xml:space="preserve">;
Para os contratos de 1 ano (12 meses) o empregado trabalha 12 meses e tem direito a 1 mês de férias, o que significa:
</t>
        </r>
        <r>
          <rPr>
            <i/>
            <sz val="10"/>
            <color rgb="FF000000"/>
            <rFont val="Arial"/>
            <family val="2"/>
            <charset val="1"/>
          </rPr>
          <t>(1/12) x 100 = 8,33%</t>
        </r>
        <r>
          <rPr>
            <sz val="10"/>
            <color rgb="FF000000"/>
            <rFont val="Arial"/>
            <family val="2"/>
            <charset val="1"/>
          </rPr>
          <t>.</t>
        </r>
      </text>
    </comment>
    <comment ref="B57" authorId="0" shapeId="0" xr:uid="{00000000-0006-0000-0700-00000F000000}">
      <text>
        <r>
          <rPr>
            <sz val="11"/>
            <color rgb="FF000000"/>
            <rFont val="Arial"/>
            <family val="2"/>
            <charset val="1"/>
          </rPr>
          <t>Conforme IN 02/2008 atualizada pela IN 03/2009, que trata sobre a Conta Vinculada, Férias e Adicional de férias devem somar 12,10%.</t>
        </r>
      </text>
    </comment>
    <comment ref="D58" authorId="0" shapeId="0" xr:uid="{00000000-0006-0000-0700-000010000000}">
      <text>
        <r>
          <rPr>
            <sz val="11"/>
            <color rgb="FF000000"/>
            <rFont val="Arial"/>
            <family val="2"/>
            <charset val="1"/>
          </rPr>
          <t xml:space="preserve">Formatação condicional:
</t>
        </r>
        <r>
          <rPr>
            <sz val="9"/>
            <color rgb="FF000000"/>
            <rFont val="Segoe UI"/>
            <family val="2"/>
            <charset val="1"/>
          </rPr>
          <t xml:space="preserve">Se o resultado for igual a 12,10%, a fonte ficará verde. Se for diferente disso, ficará vermelha.
</t>
        </r>
      </text>
    </comment>
    <comment ref="B64" authorId="0" shapeId="0" xr:uid="{00000000-0006-0000-0700-000011000000}">
      <text>
        <r>
          <rPr>
            <sz val="11"/>
            <color rgb="FF000000"/>
            <rFont val="Arial"/>
            <family val="2"/>
            <charset val="1"/>
          </rPr>
          <t>Contribuição de 20% sobre o total das remunerações destinada à Seguridade Social, conforme determina a Lei 8.212/91.</t>
        </r>
      </text>
    </comment>
    <comment ref="B65" authorId="0" shapeId="0" xr:uid="{00000000-0006-0000-0700-000012000000}">
      <text>
        <r>
          <rPr>
            <sz val="11"/>
            <color rgb="FF000000"/>
            <rFont val="Arial"/>
            <family val="2"/>
            <charset val="1"/>
          </rPr>
          <t>Contribuição social destinada ao financiamento da educação básica nos termos da Constituição Federal à base de 2,5%. As empresas optantes pelo Simples Nacional são isentas.</t>
        </r>
      </text>
    </comment>
    <comment ref="B66" authorId="0" shapeId="0" xr:uid="{00000000-0006-0000-0700-000013000000}">
      <text>
        <r>
          <rPr>
            <sz val="11"/>
            <color rgb="FF000000"/>
            <rFont val="Arial"/>
            <family val="2"/>
            <charset val="1"/>
          </rPr>
          <t>Contribuição destinada a custear benefícios concedidos em razão do grau de incidência de incapacidade laborativa decorrentes dos riscos ambientais do trabalho. Pode ser estabelecido em:
1% quando o risco de acidentes do trabalho for considerado leve.
2% quando o risco de acidentes do trabalho for considerado médio.
3% quando o risco de acidentes do trabalho for considerado grave.
Os percentuais podem ser diferentes e a empresa sempre deve comprovar através da sua GFIP.</t>
        </r>
      </text>
    </comment>
    <comment ref="B67" authorId="0" shapeId="0" xr:uid="{00000000-0006-0000-0700-000014000000}">
      <text>
        <r>
          <rPr>
            <sz val="11"/>
            <color rgb="FF000000"/>
            <rFont val="Arial"/>
            <family val="2"/>
            <charset val="1"/>
          </rPr>
          <t>Contribuições sociais destinadas ao Serviço Social da Indústria (SESI) e ao Serviço Social do Comércio (SESC). As empresas optantes pelo Simples Nacional são isentas. Para as demais empresas fica determinado o percentual de 1,5%.</t>
        </r>
      </text>
    </comment>
    <comment ref="B68" authorId="0" shapeId="0" xr:uid="{00000000-0006-0000-0700-000015000000}">
      <text>
        <r>
          <rPr>
            <sz val="11"/>
            <color rgb="FF000000"/>
            <rFont val="Arial"/>
            <family val="2"/>
            <charset val="1"/>
          </rPr>
          <t>Contribuição ao Serviço Nacional de Aprendizagem Industrial (SENAI) e ao Serviço Nacional de Aprendizagem Comercial (SENAC). As empresas optantes pelo Simples Nacional são isentas. Para as demais empresas com menos de 500 empregados a incidência é de 1% e para as empresas com mais de 500 empregados a incidência é de 1,2%.</t>
        </r>
      </text>
    </comment>
    <comment ref="C68" authorId="0" shapeId="0" xr:uid="{00000000-0006-0000-0700-000016000000}">
      <text>
        <r>
          <rPr>
            <sz val="11"/>
            <color rgb="FF000000"/>
            <rFont val="Arial"/>
            <family val="2"/>
            <charset val="1"/>
          </rPr>
          <t>Quantidade de funcionários da empresa.</t>
        </r>
      </text>
    </comment>
    <comment ref="B69" authorId="0" shapeId="0" xr:uid="{00000000-0006-0000-0700-000017000000}">
      <text>
        <r>
          <rPr>
            <sz val="11"/>
            <color rgb="FF000000"/>
            <rFont val="Arial"/>
            <family val="2"/>
            <charset val="1"/>
          </rPr>
          <t>Contribuição social repassada ao Serviço Brasileiro de Apoio à Pequena e Média Empresa (SEBRAE), destinado a custear os programas de apoio à pequena e média empresa à base de 0,6%. As empresas optantes pelo Simples Nacional são isentas.</t>
        </r>
      </text>
    </comment>
    <comment ref="B70" authorId="0" shapeId="0" xr:uid="{00000000-0006-0000-0700-000018000000}">
      <text>
        <r>
          <rPr>
            <sz val="11"/>
            <color rgb="FF000000"/>
            <rFont val="Arial"/>
            <family val="2"/>
            <charset val="1"/>
          </rPr>
          <t>Contribuição ao Instituto Nacional de Colonização e Reforma Agrária. As empresas optantes pelo Simples Nacional são isentas e as demais empresas pagam um percentual de 0,2%.</t>
        </r>
      </text>
    </comment>
    <comment ref="B71" authorId="0" shapeId="0" xr:uid="{00000000-0006-0000-0700-000019000000}">
      <text>
        <r>
          <rPr>
            <sz val="11"/>
            <color rgb="FF000000"/>
            <rFont val="Arial"/>
            <family val="2"/>
            <charset val="1"/>
          </rPr>
          <t>O Fundo de Garantia do Tempo de Serviço (FGTS) constitui-se em um pecúlio disponibilizado quando da aposentadoria ou morte do trabalhador e representa uma garantia para a indenização do tempo de serviço nos casos de demissão imotivada. É garantido pela Constituição Federal à base de 8%.</t>
        </r>
      </text>
    </comment>
    <comment ref="C76" authorId="0" shapeId="0" xr:uid="{00000000-0006-0000-0700-00001A000000}">
      <text>
        <r>
          <rPr>
            <sz val="11"/>
            <color rgb="FF000000"/>
            <rFont val="Arial"/>
            <family val="2"/>
            <charset val="1"/>
          </rPr>
          <t>Quantidade de dias trabalhados no mês, caso o funcionário opte por receber o valor ou caso seja mais vantajoso.</t>
        </r>
      </text>
    </comment>
    <comment ref="C79" authorId="0" shapeId="0" xr:uid="{00000000-0006-0000-0700-00001B000000}">
      <text>
        <r>
          <rPr>
            <sz val="11"/>
            <color rgb="FF000000"/>
            <rFont val="Arial"/>
            <family val="2"/>
            <charset val="1"/>
          </rPr>
          <t>Quantidade de dias trabalhados no mês para o cálculo do auxílio alimentação.</t>
        </r>
      </text>
    </comment>
    <comment ref="B99" authorId="0" shapeId="0" xr:uid="{00000000-0006-0000-0700-00001C000000}">
      <text>
        <r>
          <rPr>
            <sz val="11"/>
            <color rgb="FF000000"/>
            <rFont val="Arial"/>
            <family val="2"/>
            <charset val="1"/>
          </rPr>
          <t xml:space="preserve">Trata-se de valor devido ao empregado no caso de o empregador rescindir o contrato sem justo motivo e sem lhe conceder aviso prévio, conforme disposto no §1º do art. 487 da CLT. De acordo com levantamento efetuado em diversos contratos, cerca de 5% do pessoal é demitido pelo empregador antes do término do contrato de trabalho.
</t>
        </r>
        <r>
          <rPr>
            <i/>
            <sz val="10"/>
            <color rgb="FF000000"/>
            <rFont val="Arial"/>
            <family val="2"/>
            <charset val="1"/>
          </rPr>
          <t xml:space="preserve">Cálculo:
((1/12) x 0,05) x 100 = 0,42%
</t>
        </r>
        <r>
          <rPr>
            <sz val="10"/>
            <color rgb="FF000000"/>
            <rFont val="Arial"/>
            <family val="2"/>
            <charset val="1"/>
          </rPr>
          <t xml:space="preserve">
Esse valor pode variar conforme dados estatísticos da empresa.
Conforme </t>
        </r>
        <r>
          <rPr>
            <b/>
            <u/>
            <sz val="10"/>
            <color rgb="FF000000"/>
            <rFont val="Arial"/>
            <family val="2"/>
            <charset val="1"/>
          </rPr>
          <t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 do aviso prévio indenizado soma-se o total do Módulo 1 + adicional de férias + 13º salário. Algumas empresas fazem o cálculo somente sobre a Remuneração (Módulo 1) e cabe à Administração fazer a análise.</t>
        </r>
      </text>
    </comment>
    <comment ref="B101" authorId="0" shapeId="0" xr:uid="{00000000-0006-0000-0700-00001D000000}">
      <text>
        <r>
          <rPr>
            <sz val="11"/>
            <color rgb="FF000000"/>
            <rFont val="Arial"/>
            <family val="2"/>
            <charset val="1"/>
          </rPr>
          <t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B102" authorId="0" shapeId="0" xr:uid="{00000000-0006-0000-0700-00001E000000}">
      <text>
        <r>
          <rPr>
            <sz val="11"/>
            <color rgb="FF000000"/>
            <rFont val="Arial"/>
            <family val="2"/>
            <charset val="1"/>
          </rPr>
          <t xml:space="preserve">De acordo com o item 5 do anexo VII da IN 02/2008 atualizada pela IN 03/2009, que trata sobre a Conta Vinculada, “o montante de que trata o aviso prévio trabalhado, 23,33% da remuneração mensal, deverá ser integralmente depositado durante a </t>
        </r>
        <r>
          <rPr>
            <u/>
            <sz val="10"/>
            <color rgb="FF000000"/>
            <rFont val="Arial"/>
            <family val="2"/>
            <charset val="1"/>
          </rPr>
          <t>primeira vigência do contrato</t>
        </r>
        <r>
          <rPr>
            <sz val="10"/>
            <color rgb="FF000000"/>
            <rFont val="Arial"/>
            <family val="2"/>
            <charset val="1"/>
          </rPr>
          <t xml:space="preserve">”. Assim sendo, considera-se o percentual de 1,94% (23,33/12) sobre o custo de referência.
Conforme </t>
        </r>
        <r>
          <rPr>
            <b/>
            <u/>
            <sz val="10"/>
            <color rgb="FF000000"/>
            <rFont val="Arial"/>
            <family val="2"/>
            <charset val="1"/>
          </rPr>
          <t>orientações</t>
        </r>
        <r>
          <rPr>
            <sz val="10"/>
            <color rgb="FF000000"/>
            <rFont val="Arial"/>
            <family val="2"/>
            <charset val="1"/>
          </rPr>
          <t xml:space="preserve"> do MPOG, para se chegar ao custo de referência, soma-se o total do Módulo 1 + Módulo 2 + adicional de férias + 13º salário. Algumas empresas fazem o cálculo somente sobre a Remuneração (Módulo 1) e cabe à Administração fazer a análise.</t>
        </r>
      </text>
    </comment>
    <comment ref="B104" authorId="0" shapeId="0" xr:uid="{00000000-0006-0000-0700-00001F000000}">
      <text>
        <r>
          <rPr>
            <sz val="11"/>
            <color rgb="FF000000"/>
            <rFont val="Arial"/>
            <family val="2"/>
            <charset val="1"/>
          </rPr>
          <t>Conforme orientações do MPOG, tanto para o Aviso Prévio Trabalhado quanto para o Aviso Prévio Indenizado, a porcentagem que irá incidir é de 5% sobre o custo de referência.
Para se chegar ao custo de referência do aviso prévio indenizado soma-se o total do Módulo 1 + adicional de férias + 13º salário. Algumas empresas fazem o cálculo somente sobre a Remuneração (Módulo 1) e cabe à Administração fazer a análise.
E também foi orientado que está correto o raciocínio de ponderar os 5% entre o API e o APT, não precisando ser exatamente 50% pra cada. Isso dependerá das características intrínsecas de cada tipo de serviço.</t>
        </r>
      </text>
    </comment>
    <comment ref="A111" authorId="0" shapeId="0" xr:uid="{00000000-0006-0000-0700-000020000000}">
      <text>
        <r>
          <rPr>
            <sz val="11"/>
            <color rgb="FF000000"/>
            <rFont val="Arial"/>
            <family val="2"/>
            <charset val="1"/>
          </rPr>
          <t>As alíneas “A” a “F” referem-se somente ao custo que será pago ao repositor pelos dias trabalhados quando da necessidade de substituir a mão de obra alocada na prestação do serviço.</t>
        </r>
      </text>
    </comment>
    <comment ref="B112" authorId="0" shapeId="0" xr:uid="{00000000-0006-0000-0700-000021000000}">
      <text>
        <r>
          <rPr>
            <sz val="11"/>
            <color rgb="FF000000"/>
            <rFont val="Arial"/>
            <family val="2"/>
            <charset val="1"/>
          </rPr>
          <t>8,33% incidindo sobre os Módulos 1, 2 e 3.</t>
        </r>
      </text>
    </comment>
    <comment ref="B113" authorId="0" shapeId="0" xr:uid="{00000000-0006-0000-0700-000022000000}">
      <text>
        <r>
          <rPr>
            <sz val="11"/>
            <color rgb="FF000000"/>
            <rFont val="Arial"/>
            <family val="2"/>
            <charset val="1"/>
          </rPr>
          <t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4" authorId="0" shapeId="0" xr:uid="{00000000-0006-0000-0700-000023000000}">
      <text>
        <r>
          <rPr>
            <sz val="11"/>
            <color rgb="FF000000"/>
            <rFont val="Arial"/>
            <family val="2"/>
            <charset val="1"/>
          </rPr>
          <t>Ausências previstas na legislação vigente que é composta por um conjunto de casos em que o funcionário pode se ausentar sem perda da remuneração.
Considerando que o empregado tenha apenas uma falta legal durante o período de 1 ano, temos:
Cálculo:
1/360 = 0,002777 = 0,27%
Esse valor pode variar conforme dados estatísticos da empresa.</t>
        </r>
      </text>
    </comment>
    <comment ref="B115" authorId="0" shapeId="0" xr:uid="{00000000-0006-0000-0700-000024000000}">
      <text>
        <r>
          <rPr>
            <sz val="11"/>
            <color rgb="FF000000"/>
            <rFont val="Arial"/>
            <family val="2"/>
            <charset val="1"/>
          </rPr>
          <t>Concede ao empregado o direito de ausentar-se do serviço por cinco dias quando do nascimento de filho. De acordo com o IBGE, nascem filhos de 1,5% dos trabalhadores no período de um ano. Dessa forma a provisão para este item corresponde a:
((5/30)/12) x 0,015 x 100 = 0,02%
Esse valor pode variar conforme dados estatísticos da empresa.</t>
        </r>
      </text>
    </comment>
    <comment ref="B116" authorId="0" shapeId="0" xr:uid="{00000000-0006-0000-0700-000025000000}">
      <text>
        <r>
          <rPr>
            <sz val="11"/>
            <color rgb="FF000000"/>
            <rFont val="Arial"/>
            <family val="2"/>
            <charset val="1"/>
          </rPr>
          <t>Valor do custo referente aos 15 primeiros dias em que o empregado encontra-se afastado por acidente de trabalho e a empresa contratada tem o dever de remunerá-lo. Após esse período o ônus passa a ser do INSS. De acordo com os números mais recentes apresentados pelo Ministério da Previdência e Assistência Social, baseados em informações prestadas pelos empregadores, por meio de GFIP, 0,78% dos empregados se acidentam no ano. Assim, a provisão corresponde a:
((15/30)/12) x 0,0078 x 100 = 0,03%
Esse valor pode variar conforme dados estatísticos da empresa.</t>
        </r>
      </text>
    </comment>
    <comment ref="A122" authorId="0" shapeId="0" xr:uid="{00000000-0006-0000-0700-000026000000}">
      <text>
        <r>
          <rPr>
            <sz val="11"/>
            <color rgb="FF000000"/>
            <rFont val="Arial"/>
            <family val="2"/>
            <charset val="1"/>
          </rPr>
          <t>Quando houver a necessidade de reposição de um empregado durante sua ausência nos casos de intervalo para repouso ou alimentação deve-se contemplar o Submódulo 4.2.</t>
        </r>
      </text>
    </comment>
    <comment ref="B123" authorId="0" shapeId="0" xr:uid="{00000000-0006-0000-0700-000027000000}">
      <text>
        <r>
          <rPr>
            <sz val="11"/>
            <color rgb="FF000000"/>
            <rFont val="Arial"/>
            <family val="2"/>
            <charset val="1"/>
          </rPr>
          <t>Calculado sobre a hora normal trabalhada.</t>
        </r>
      </text>
    </comment>
    <comment ref="A134" authorId="0" shapeId="0" xr:uid="{00000000-0006-0000-0700-000028000000}">
      <text>
        <r>
          <rPr>
            <sz val="11"/>
            <color rgb="FF000000"/>
            <rFont val="Arial"/>
            <family val="2"/>
            <charset val="1"/>
          </rPr>
          <t>Valores mensais por empregado.</t>
        </r>
      </text>
    </comment>
    <comment ref="B143" authorId="0" shapeId="0" xr:uid="{00000000-0006-0000-0700-000029000000}">
      <text>
        <r>
          <rPr>
            <sz val="11"/>
            <color rgb="FF000000"/>
            <rFont val="Arial"/>
            <family val="2"/>
            <charset val="1"/>
          </rPr>
          <t xml:space="preserve">São os gastos da contratada com a sua estrutura administrativa, organizacional e gerenciamento de seus contratos.
</t>
        </r>
        <r>
          <rPr>
            <b/>
            <sz val="10"/>
            <color rgb="FF000000"/>
            <rFont val="Arial"/>
            <family val="2"/>
            <charset val="1"/>
          </rPr>
          <t xml:space="preserve">Foram estabelecidos para o cálculo dos valores limites para os serviços de vigilância e limpeza os percentuais de 6% e 3% respectivamente.
</t>
        </r>
        <r>
          <rPr>
            <sz val="10"/>
            <color rgb="FF000000"/>
            <rFont val="Arial"/>
            <family val="2"/>
            <charset val="1"/>
          </rPr>
          <t xml:space="preserve">
Para o custo de referência deve-se somar o total do Módulo 1 + Módulo 2 + Módulo 3 + Módulo 4 + Módulo 5.</t>
        </r>
      </text>
    </comment>
    <comment ref="B144" authorId="0" shapeId="0" xr:uid="{00000000-0006-0000-0700-00002A000000}">
      <text>
        <r>
          <rPr>
            <sz val="11"/>
            <color rgb="FF000000"/>
            <rFont val="Arial"/>
            <family val="2"/>
            <charset val="1"/>
          </rPr>
          <t xml:space="preserve">No cálculo dos valores limites dos serviços de vigilância e limpeza foi estabelecido o percentual de </t>
        </r>
        <r>
          <rPr>
            <b/>
            <sz val="10"/>
            <color rgb="FF000000"/>
            <rFont val="Arial"/>
            <family val="2"/>
            <charset val="1"/>
          </rPr>
          <t>6,79%</t>
        </r>
        <r>
          <rPr>
            <sz val="10"/>
            <color rgb="FF000000"/>
            <rFont val="Arial"/>
            <family val="2"/>
            <charset val="1"/>
          </rPr>
          <t>.
Para o custo de referência, soma-se o total do Módulo 1 + Módulo 2 + Módulo 3 + Módulo 4 + Módulo 5 + Custos Indiretos.</t>
        </r>
      </text>
    </comment>
    <comment ref="B145" authorId="0" shapeId="0" xr:uid="{00000000-0006-0000-0700-00002B000000}">
      <text>
        <r>
          <rPr>
            <sz val="11"/>
            <color rgb="FF000000"/>
            <rFont val="Arial"/>
            <family val="2"/>
            <charset val="1"/>
          </rPr>
          <t>Empresas Lucro Presumido:
PIS: 0,65% / COFINS: 3,00%
Empresas Lucro Real:
PIS: 1,65% / COFINS: 7,60%
Para as empresas optantes pelo Simples Nacional, a tributação varia conforme o faturamento mensal.</t>
        </r>
      </text>
    </comment>
    <comment ref="B146" authorId="0" shapeId="0" xr:uid="{00000000-0006-0000-0700-00002C000000}">
      <text>
        <r>
          <rPr>
            <sz val="11"/>
            <color rgb="FF000000"/>
            <rFont val="Arial"/>
            <family val="2"/>
            <charset val="1"/>
          </rPr>
          <t>Empresas Lucro Presumido:
PIS: 0,65% / COFINS: 3,00%
Empresas Lucro Real:
PIS: 1,65% / COFINS: 7,60%
Para as empresas optantes pelo Simples Nacional, a tributação varia conforme o faturamento mensal.</t>
        </r>
      </text>
    </comment>
    <comment ref="B148" authorId="0" shapeId="0" xr:uid="{00000000-0006-0000-0700-00002D000000}">
      <text>
        <r>
          <rPr>
            <sz val="11"/>
            <color rgb="FF000000"/>
            <rFont val="Arial"/>
            <family val="2"/>
            <charset val="1"/>
          </rPr>
          <t>Por ser municipal, varia de cidade pra cidade e varia até conforme o tipo de serviço a ser prestado. Sempre verificar.</t>
        </r>
      </text>
    </comment>
  </commentList>
</comments>
</file>

<file path=xl/sharedStrings.xml><?xml version="1.0" encoding="utf-8"?>
<sst xmlns="http://schemas.openxmlformats.org/spreadsheetml/2006/main" count="2053" uniqueCount="499">
  <si>
    <t>Instituto Federal do Sudeste de Minas Gerais</t>
  </si>
  <si>
    <t>Campus Santos Dumont</t>
  </si>
  <si>
    <t>Contratação de serviços de limpeza/portaria/recepção</t>
  </si>
  <si>
    <t>Processo Administrativo: 23503.000998/2024-62</t>
  </si>
  <si>
    <t>Pregão Eletrônico Nº:</t>
  </si>
  <si>
    <t>Quadro Resumo</t>
  </si>
  <si>
    <t>Item</t>
  </si>
  <si>
    <t>Descrição</t>
  </si>
  <si>
    <t>Valor Unitário</t>
  </si>
  <si>
    <t>Valor Total</t>
  </si>
  <si>
    <t>Servente Limpeza*</t>
  </si>
  <si>
    <t>Porteiro*</t>
  </si>
  <si>
    <t>Recepcionista</t>
  </si>
  <si>
    <t>TOTAL</t>
  </si>
  <si>
    <t>Valores destinados à Conta Vinculada</t>
  </si>
  <si>
    <t>Valor</t>
  </si>
  <si>
    <t>13º salário</t>
  </si>
  <si>
    <t>Férias</t>
  </si>
  <si>
    <t>Abono de Férias</t>
  </si>
  <si>
    <t>Adicional do FGTS</t>
  </si>
  <si>
    <t>Impacto do Sub. 4.1 sobre Férias e 13º salário conforme SAT</t>
  </si>
  <si>
    <t>Total</t>
  </si>
  <si>
    <t xml:space="preserve">*média dos custos por posto, visto que os postos possuem características e valores diferentes. </t>
  </si>
  <si>
    <t>Item 1</t>
  </si>
  <si>
    <t>Discriminação dos Serviços (dados referentes à contratação)</t>
  </si>
  <si>
    <t>A</t>
  </si>
  <si>
    <t>Data de apresentação da proposta (dia/ mês/ ano):</t>
  </si>
  <si>
    <t>B</t>
  </si>
  <si>
    <t>Município/ UF:</t>
  </si>
  <si>
    <t>Santos Dumont/MG</t>
  </si>
  <si>
    <t>C</t>
  </si>
  <si>
    <t>Ano do Acordo, Convenção ou Dissídio Coletivo</t>
  </si>
  <si>
    <t>D</t>
  </si>
  <si>
    <t>Nº de meses de execução contratual</t>
  </si>
  <si>
    <t>Discriminação dos Serviços</t>
  </si>
  <si>
    <t>1</t>
  </si>
  <si>
    <t>Tipo de serviço</t>
  </si>
  <si>
    <t>Limpeza – Diurno</t>
  </si>
  <si>
    <t>2</t>
  </si>
  <si>
    <t>Salário Normativo da Categoria Profissional</t>
  </si>
  <si>
    <t>3</t>
  </si>
  <si>
    <t>Categoria profissional (vinculada à execução contratual)</t>
  </si>
  <si>
    <t>Servente de limpeza</t>
  </si>
  <si>
    <t>4</t>
  </si>
  <si>
    <t>Data base da categoria</t>
  </si>
  <si>
    <t>1º de janeiro</t>
  </si>
  <si>
    <t>5</t>
  </si>
  <si>
    <t>CBO</t>
  </si>
  <si>
    <t>5143-20</t>
  </si>
  <si>
    <t>6</t>
  </si>
  <si>
    <t>Número de Registro da CCT</t>
  </si>
  <si>
    <t>MG000506/2025
Sinteac x Seac</t>
  </si>
  <si>
    <t>Informações necessárias para composição da planilha</t>
  </si>
  <si>
    <t>Tipo de tributação da empresa</t>
  </si>
  <si>
    <t>R</t>
  </si>
  <si>
    <t>Escala de Trabalho</t>
  </si>
  <si>
    <t>Seg a Sex</t>
  </si>
  <si>
    <t>Jornada de trabalho (horas semanais)</t>
  </si>
  <si>
    <t>Quantidade de postos pretendida</t>
  </si>
  <si>
    <t>Em função da produtividade</t>
  </si>
  <si>
    <t>Valor unitário do vale-transporte (R$)</t>
  </si>
  <si>
    <t>Quantidade de vales pretendidos por dia</t>
  </si>
  <si>
    <t>7</t>
  </si>
  <si>
    <t>Valor do vale-alimentaçao por dia trabalhado (sem descontos) (R$)</t>
  </si>
  <si>
    <t>8</t>
  </si>
  <si>
    <t>Valor do salário mínimo vigente (R$)</t>
  </si>
  <si>
    <t>2025</t>
  </si>
  <si>
    <t>Valor da hora normal trabalhada</t>
  </si>
  <si>
    <t>Módulo 1</t>
  </si>
  <si>
    <t>60 meses</t>
  </si>
  <si>
    <t>60 meses c/ insalubridade</t>
  </si>
  <si>
    <t>55 meses</t>
  </si>
  <si>
    <t>55 meses c/ insalubridade</t>
  </si>
  <si>
    <t>Composição da remuneração</t>
  </si>
  <si>
    <t>%</t>
  </si>
  <si>
    <t>Salário base</t>
  </si>
  <si>
    <t>Adicional de periculosidade</t>
  </si>
  <si>
    <t>Adicional de insalubridade</t>
  </si>
  <si>
    <t>Adicional noturno</t>
  </si>
  <si>
    <t>E</t>
  </si>
  <si>
    <t>Adicional de hora noturna reduzida</t>
  </si>
  <si>
    <t>F</t>
  </si>
  <si>
    <t>Adicional de hora extra</t>
  </si>
  <si>
    <t>G</t>
  </si>
  <si>
    <t>Adicional de hora extra no feriado trabalhado</t>
  </si>
  <si>
    <t>H</t>
  </si>
  <si>
    <t>Intervalo intrajornada</t>
  </si>
  <si>
    <t>I</t>
  </si>
  <si>
    <t>Descanso semanal remunerado (DSR)</t>
  </si>
  <si>
    <t>J</t>
  </si>
  <si>
    <t>Outros (especificar)</t>
  </si>
  <si>
    <t>Total da remuneração:</t>
  </si>
  <si>
    <t>Módulo 2</t>
  </si>
  <si>
    <t>Encargos e benefícios anuais, mensais e diários</t>
  </si>
  <si>
    <t>Submódulo 2.1</t>
  </si>
  <si>
    <t>13º salário, férias e adicional de férias</t>
  </si>
  <si>
    <t>B.1</t>
  </si>
  <si>
    <t>B.2</t>
  </si>
  <si>
    <t>Adicional de férias</t>
  </si>
  <si>
    <t>Total de Férias e Adicional de Férias</t>
  </si>
  <si>
    <t>Incidência do Submódulo 2.2</t>
  </si>
  <si>
    <t>Total do 13º salário, férias e adicional de férias:</t>
  </si>
  <si>
    <t>Submódulo 2.2</t>
  </si>
  <si>
    <t>GPS, FGTS e outras contribuições</t>
  </si>
  <si>
    <t>INSS</t>
  </si>
  <si>
    <t>Salário Educação</t>
  </si>
  <si>
    <t>Seguro Acidente do Trabalho (SAT)</t>
  </si>
  <si>
    <t>SESC ou SESI</t>
  </si>
  <si>
    <t>SENAI - SENAC</t>
  </si>
  <si>
    <t>SEBRAE</t>
  </si>
  <si>
    <t>INCRA</t>
  </si>
  <si>
    <t>FGTS</t>
  </si>
  <si>
    <t>Total do GPS, FGTS e outras contribuições:</t>
  </si>
  <si>
    <t>Submódulo 2.3</t>
  </si>
  <si>
    <t>Benefícios mensais e diários</t>
  </si>
  <si>
    <t>Desconto</t>
  </si>
  <si>
    <t>Transporte</t>
  </si>
  <si>
    <t>(Desconto)</t>
  </si>
  <si>
    <t>Auxílio alimentação (vales, cesta básica etc)</t>
  </si>
  <si>
    <t>PROGRAMA DE ASSISTÊNCIA À SAÚDE DO TRABALHADOR (Cláusula 14ª da CCT)</t>
  </si>
  <si>
    <t>Seguro de vida, invalidez e funeral (Cláusula 15ª da CCT)</t>
  </si>
  <si>
    <t>Patronal (Cláusula 54ª da CCT) - R$220,00/Quant colaboradores do contrato</t>
  </si>
  <si>
    <t>Dia do Trabalhador ((salário/220*8 horas/12 meses)*(5/7))  (Cláusula 33ª da CCT)</t>
  </si>
  <si>
    <t>Total dos benefícios mensais e diários:</t>
  </si>
  <si>
    <t>Módulo 2 - Encargos e benefícios anuais, mensais e diários</t>
  </si>
  <si>
    <t>Quadro resumo</t>
  </si>
  <si>
    <t>2.1</t>
  </si>
  <si>
    <t>2.2</t>
  </si>
  <si>
    <t>2.3</t>
  </si>
  <si>
    <t>Total dos encargos e benefícios anuais, mensais e diários:</t>
  </si>
  <si>
    <t>Módulo 3</t>
  </si>
  <si>
    <t>Provisão para rescisão</t>
  </si>
  <si>
    <t>Aviso prévio indenizado</t>
  </si>
  <si>
    <t>Incidência do FGTS sobre o aviso prévio indenizado</t>
  </si>
  <si>
    <t>Multa do FGTS sobre o aviso prévio indenizado</t>
  </si>
  <si>
    <t>Aviso prévio trabalhado</t>
  </si>
  <si>
    <t>Incidência do Submódulo 2.2 sobre o aviso prévio trabalhado</t>
  </si>
  <si>
    <t>Multa FGTS do aviso prévio trabalhado</t>
  </si>
  <si>
    <t>Total da provisão para rescisão:</t>
  </si>
  <si>
    <t>Módulo 4</t>
  </si>
  <si>
    <t>Custo de reposição do profissional ausente</t>
  </si>
  <si>
    <t>Submódulo 4.1</t>
  </si>
  <si>
    <t>Ausências legais</t>
  </si>
  <si>
    <t>Férias e 13º proporcionais (1/12)</t>
  </si>
  <si>
    <t>Ausência por doença</t>
  </si>
  <si>
    <t>Licença paternidade</t>
  </si>
  <si>
    <t>Ausência por acidente de trabalho</t>
  </si>
  <si>
    <t>Afastamento maternidade</t>
  </si>
  <si>
    <t>Total das ausências legais:</t>
  </si>
  <si>
    <t>Submódulo 4.2</t>
  </si>
  <si>
    <t>Intrajornada</t>
  </si>
  <si>
    <t>Horas</t>
  </si>
  <si>
    <t>Reposição do intervalo para repouso ou alimentação</t>
  </si>
  <si>
    <t>Total do intervalo intrajornada:</t>
  </si>
  <si>
    <t>Módulo 4 - Custo de reposição do profissional ausente</t>
  </si>
  <si>
    <t>4.1</t>
  </si>
  <si>
    <t>4.2</t>
  </si>
  <si>
    <t>Total do custo de reposição do profissional ausente:</t>
  </si>
  <si>
    <t>Módulo 5</t>
  </si>
  <si>
    <t>Insumos diversos</t>
  </si>
  <si>
    <t>Uniformes</t>
  </si>
  <si>
    <t>Materiais</t>
  </si>
  <si>
    <t>Equipamentos</t>
  </si>
  <si>
    <t>EPIs</t>
  </si>
  <si>
    <t>Total dos insumos diversos:</t>
  </si>
  <si>
    <t>Módulo 6</t>
  </si>
  <si>
    <t>Custos indiretos, tributos e lucro</t>
  </si>
  <si>
    <t>Custos indiretos</t>
  </si>
  <si>
    <t>Lucro</t>
  </si>
  <si>
    <t>C.1</t>
  </si>
  <si>
    <t>Tributos Federais (PIS)</t>
  </si>
  <si>
    <t>C.2</t>
  </si>
  <si>
    <t>Tributos Federais (COFINS)</t>
  </si>
  <si>
    <t>C.3</t>
  </si>
  <si>
    <t>Tributos Estaduais</t>
  </si>
  <si>
    <t>C.4</t>
  </si>
  <si>
    <t>Tributos Municipais</t>
  </si>
  <si>
    <t>Tributos – Total</t>
  </si>
  <si>
    <t>Base cálculo tributos</t>
  </si>
  <si>
    <t>Total dos custos indiretos, tributos e lucro:</t>
  </si>
  <si>
    <t>Quadro resumo do custo por empregado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</si>
  <si>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</si>
  <si>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</si>
  <si>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</si>
  <si>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</si>
  <si>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</si>
  <si>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Módulo 6 – Custos indiretos, tributos e lucro</t>
  </si>
  <si>
    <t>Valor total por empregado:</t>
  </si>
  <si>
    <t>Impacto do Sub. 2.2 sobre Férias e 13º salário conforme SAT</t>
  </si>
  <si>
    <t>Total:</t>
  </si>
  <si>
    <t>QUADRO GERAL DO CUSTO DO SERVIÇO</t>
  </si>
  <si>
    <t>NÚMERO DE EMPREGADOS</t>
  </si>
  <si>
    <t>NÚMERO DE MESES DE EXECUÇÃO</t>
  </si>
  <si>
    <t>VALOR TOTAL POR SEGMENTO</t>
  </si>
  <si>
    <t>VALOR MÉDIO POR POSTO/MÊS</t>
  </si>
  <si>
    <t>Observações</t>
  </si>
  <si>
    <t>De acordo com oe ntendimento do TCU no Acórdão nº 1.186/2017 - Plenário, a Administração " deve estabelecer na minuta docontrato que a parcela mensal a título de aviso prévio trabalhado será no percentual máximo de 1,94% no primeiroano, e, em caso de prorrogação do contrato, o percentual máximo dessa parcela será de 0,194% a cada ano de prorrogação, a ser incluído por ocasião da formulação do aditivo da prorrogação do contrato, conforme a Lei12.506/2011" (Enunciado do Boletim de Jurisprudência nº 176/2017).</t>
  </si>
  <si>
    <t>Análise de produtividade - Limpeza</t>
  </si>
  <si>
    <t>1. Áreas Internas</t>
  </si>
  <si>
    <t>1.1. Pisos frios</t>
  </si>
  <si>
    <t>Preço homem-mês (conforme Planilha de Custos)</t>
  </si>
  <si>
    <t>Produtividade: 800 m² a 1200 m2  (referência: IN 05/2017 - ANEXO VI-B - 3.1 b)</t>
  </si>
  <si>
    <t>Produtividade adotada:</t>
  </si>
  <si>
    <t>Valor unitário conforme produtividade</t>
  </si>
  <si>
    <t>Ambiente</t>
  </si>
  <si>
    <t>Área</t>
  </si>
  <si>
    <t>Frequência diária</t>
  </si>
  <si>
    <t>Frequência semanal</t>
  </si>
  <si>
    <t>Frequência de limpeza/Mês  (B)</t>
  </si>
  <si>
    <t>Área limpa/mês (C) =  (A)x(B)</t>
  </si>
  <si>
    <t>Área limpa/dia  (D) = (C)/22</t>
  </si>
  <si>
    <t>Valor Mensal</t>
  </si>
  <si>
    <t>Número de Postos Necessário (F) = (D)/Produtividade</t>
  </si>
  <si>
    <t>Sala de aula - sala 01 - BLOCO 3 - 2º pav</t>
  </si>
  <si>
    <t>Sala de aula - sala 02 - BLOCO 3 - 2º pav</t>
  </si>
  <si>
    <t>Sala de aula - sala 03 - BLOCO 3 - 2º pav</t>
  </si>
  <si>
    <t>Sala de aula - sala 04 - BLOCO 3 - 2º pav</t>
  </si>
  <si>
    <t>Sala de aula - sala 05 - BLOCO 3 - 2º pav</t>
  </si>
  <si>
    <t>Sala de aula - sala 07 - BLOCO 2</t>
  </si>
  <si>
    <t>Sala de aula - sala 09 - BLOCO 1 - 1º pav</t>
  </si>
  <si>
    <t>Sala de aula - sala 10 - BLOCO 1 - 1º pav</t>
  </si>
  <si>
    <t>Sala de aula - sala 11 - BLOCO 1 - 1º pav</t>
  </si>
  <si>
    <t>Sala de aula - sala 12 - BLOCO 1 - 2º pav</t>
  </si>
  <si>
    <t>Sala de aula - sala 13 - BLOCO 1 - 2º pav</t>
  </si>
  <si>
    <t>Sala de aula - sala 14 - BLOCO 1 - 2º pav</t>
  </si>
  <si>
    <t>Sala de aula - sala 16 - BLOCO 3 - 2º pav</t>
  </si>
  <si>
    <t>Registros Acadêmicos</t>
  </si>
  <si>
    <t>Sala TIC</t>
  </si>
  <si>
    <t>Atendimento ao aluno - Hall de espera</t>
  </si>
  <si>
    <t>Atendimento ao aluno - Sala NAI</t>
  </si>
  <si>
    <t>Atendimento ao aluno - Sala Assistência Estudantil</t>
  </si>
  <si>
    <t>Atendimento ao aluno - Sala Psicologia</t>
  </si>
  <si>
    <t>Atendimento ao aluno - Sala Pedagogia</t>
  </si>
  <si>
    <t>Biblioteca - Sala de Estudos PCD</t>
  </si>
  <si>
    <t>Biblioteca</t>
  </si>
  <si>
    <t>Depósito (DML)</t>
  </si>
  <si>
    <t>Ferramentaria</t>
  </si>
  <si>
    <t>Manutenção DDI</t>
  </si>
  <si>
    <t>Sala de vigilantes</t>
  </si>
  <si>
    <t>Sala Multiuso</t>
  </si>
  <si>
    <t>Biblioteca - Sala de Processamento Técnico</t>
  </si>
  <si>
    <t>Biblioteca - Sala Multimeios</t>
  </si>
  <si>
    <t>Biblioteca - Sala de Estudos em Grupo 1</t>
  </si>
  <si>
    <t>Biblioteca - Sala de Estudos em Grupo 2</t>
  </si>
  <si>
    <t>Biblioteca - Sala de Estudos em Grupo 3</t>
  </si>
  <si>
    <t>Biblioteca - Sala de Estudos em Grupo 4</t>
  </si>
  <si>
    <t>Cantina - BLOCO 1 - 2º pav</t>
  </si>
  <si>
    <t>Reprografia - BLOCO 1 - 2º pav</t>
  </si>
  <si>
    <t>DEPPI</t>
  </si>
  <si>
    <t>Multimeios</t>
  </si>
  <si>
    <t>Arquivo Morto</t>
  </si>
  <si>
    <t>Sala - Contadora</t>
  </si>
  <si>
    <t>DAP - Contratos</t>
  </si>
  <si>
    <t>DAP - Financeiro</t>
  </si>
  <si>
    <t>DAP - Licitação</t>
  </si>
  <si>
    <t>Comunicação</t>
  </si>
  <si>
    <t>DDI - Sala 1</t>
  </si>
  <si>
    <t>DDI - Sala 2</t>
  </si>
  <si>
    <t>Copa</t>
  </si>
  <si>
    <t>Gabinete de docentes 01</t>
  </si>
  <si>
    <t>Gabinete de docentes 02</t>
  </si>
  <si>
    <t>Gabinete de docentes 03</t>
  </si>
  <si>
    <t>Gabinete de docentes 04</t>
  </si>
  <si>
    <t>Gabinete de docentes 05</t>
  </si>
  <si>
    <t>Gabinete de docentes 06</t>
  </si>
  <si>
    <t>Gabinete de docentes 07</t>
  </si>
  <si>
    <t>Gabinete de docentes 08</t>
  </si>
  <si>
    <t>Gabinete de docentes 09</t>
  </si>
  <si>
    <t>Gabinete de docentes 10</t>
  </si>
  <si>
    <t>Gabinete de docentes 11</t>
  </si>
  <si>
    <t>Gabinete de docentes 12</t>
  </si>
  <si>
    <t>DDE</t>
  </si>
  <si>
    <t>Cozinha/copa</t>
  </si>
  <si>
    <t>Sala dos Professores</t>
  </si>
  <si>
    <t>Sala Apoio IF MAKER</t>
  </si>
  <si>
    <t>Sala Auditor</t>
  </si>
  <si>
    <t>Sala do Servidor Mainframe</t>
  </si>
  <si>
    <t>Gabinete</t>
  </si>
  <si>
    <t>Direção Geral</t>
  </si>
  <si>
    <t>Gestão de Pessoas + Sala DGP</t>
  </si>
  <si>
    <t>Recepção</t>
  </si>
  <si>
    <t>Sala dos Técnicos de Laboratório</t>
  </si>
  <si>
    <t>TOTAIS</t>
  </si>
  <si>
    <t>1.2. Áreas Internas: Laboratórios</t>
  </si>
  <si>
    <t>Produtividade: 360 m² a 450m²  (referência: IN 05/2017 - ANEXO VI-B - 3.1 f)</t>
  </si>
  <si>
    <t>Laboratório de Operação Ferroviária</t>
  </si>
  <si>
    <t>Laboratório de Simulação</t>
  </si>
  <si>
    <t>Laboratório de Simulação - Simulador 1</t>
  </si>
  <si>
    <t>Laboratório de Simulação - Simulador 2</t>
  </si>
  <si>
    <t>Laboratório de Simulação - Simulador 3</t>
  </si>
  <si>
    <t>Bloco 1 - sala 15 - Laboratório de Física</t>
  </si>
  <si>
    <t>Laboratório de Usinagem, Ajustagem e Soldagem</t>
  </si>
  <si>
    <t>Laboratório de Metalografia</t>
  </si>
  <si>
    <t>Laboratório de Química</t>
  </si>
  <si>
    <t>Laboratório de Máquinas Elétricas</t>
  </si>
  <si>
    <t>Laboratório de Instalações Elétricas</t>
  </si>
  <si>
    <t>Laboratório de Eletrônica</t>
  </si>
  <si>
    <t>Laboratório de Automação e Medidas Elétricas</t>
  </si>
  <si>
    <t>Laboratório de Informática I</t>
  </si>
  <si>
    <t>Laboratório de Informática II</t>
  </si>
  <si>
    <t>Bloco 2 - sala 06 - Laboratório de Impressão 3D</t>
  </si>
  <si>
    <t>Bloco 2 - sala 08 - Laboratório de Hidráulica e Pneumática</t>
  </si>
  <si>
    <t>1.3. Áreas Internas: Almoxarifados/galpões</t>
  </si>
  <si>
    <t>Produtividade: 1500 m² a 2500 m2  (referência: IN 05/2017 - ANEXO VI-B - 3.1 d)</t>
  </si>
  <si>
    <t>Hall de entrada</t>
  </si>
  <si>
    <t>Almoxarifado</t>
  </si>
  <si>
    <t>Refeitório</t>
  </si>
  <si>
    <t>Refeitório - Projeto em fase de aprovação</t>
  </si>
  <si>
    <t>Laboratório de Via Permanente BLOCO 1 - 1º pav</t>
  </si>
  <si>
    <t>Pátio coberto BLOCO 1 - 1º pav</t>
  </si>
  <si>
    <t>Circulação BLOCO 1 - 2º pav</t>
  </si>
  <si>
    <t>Circulação BLOCO 2</t>
  </si>
  <si>
    <t>Circulação dos Gabinetes BLOCO 2</t>
  </si>
  <si>
    <t>Circulação BLOCO 3 - 2º pav</t>
  </si>
  <si>
    <t>1.4. Banheiros</t>
  </si>
  <si>
    <t>Produtividade: 200 m² a 300 m²  (referência: IN 05/2017 - ANEXO VI-B - 3.1 g)</t>
  </si>
  <si>
    <t>Banheiro Recepção - BLOCO 1 - 1º Pav (func)</t>
  </si>
  <si>
    <t>Banheiro MAS com PCD exclusivo - BLOCO 1 - 1º Pav</t>
  </si>
  <si>
    <t>Banheiro FEM com PCD exclusivo - BLOCO 1 - 1º Pav</t>
  </si>
  <si>
    <t>Atendimento ao aluno - Banheiro MAS - BLOCO 1 - 1º Pav</t>
  </si>
  <si>
    <t>Atendimento ao aluno - Banheiro FEM - BLOCO 1 - 1º Pav</t>
  </si>
  <si>
    <t>Vestiário MAS - BLOCO 1 - 1º Pav</t>
  </si>
  <si>
    <t>Vestiário FEM - BLOCO 1 - 1º Pav</t>
  </si>
  <si>
    <t>Biblioteca - Banheiro MAS - BLOCO 1 - 1º Pav (func)</t>
  </si>
  <si>
    <t>Biblioteca - Banheiro FEM - BLOCO 1 - 1º Pav (func)</t>
  </si>
  <si>
    <t>Banheiro MAS com PCD exclusivo - BLOCO 1 - 2º Pav</t>
  </si>
  <si>
    <t>Banheiro FEM com PCD exclusivo - BLOCO 1 - 2º Pav</t>
  </si>
  <si>
    <t>Banheiro MAS - BLOCO 3 - 1º Pav</t>
  </si>
  <si>
    <t>Banheiro FEM - BLOCO 3 - 1º Pav</t>
  </si>
  <si>
    <t>Banheiro FEM - BLOCO 3 - 2º Pav</t>
  </si>
  <si>
    <t>Banheiro MAS - BLOCO 3 - 2º Pav</t>
  </si>
  <si>
    <t>Banheiro FEM - BLOCO 3 - 2º Pav (func)</t>
  </si>
  <si>
    <t>Banheiro MAS - BLOCO 3 - 2º Pav (func)</t>
  </si>
  <si>
    <t>Banheiro FEM - BLOCO 2 (func)</t>
  </si>
  <si>
    <t>Banheiro MAS - BLOCO 2 (func)</t>
  </si>
  <si>
    <t>2. Áreas Externas</t>
  </si>
  <si>
    <t>2.1. Áreas Externas: Pátios e áreas verdes com alta frequência</t>
  </si>
  <si>
    <t>Produtividade: 1800 m² a 2700 m²  (referência: IN 05/2017 - ANEXO VI-B - 3.2 c)</t>
  </si>
  <si>
    <t>Estacionamento 1</t>
  </si>
  <si>
    <t>Bloco 2 - pátio traseiro e Estacionamento 3</t>
  </si>
  <si>
    <t>Bloco 2 - pátio frontal (entre Blocos 2 e 3) e Estacionamento 2</t>
  </si>
  <si>
    <t>Pátio - BLOCO 3 - 2º Pav</t>
  </si>
  <si>
    <t>2.2. Áreas Externas: Área envidraçada face interna e externa sem exposição a situação de risco</t>
  </si>
  <si>
    <t>Produtividade: 300 m² a 380 m²  (referência: IN 05/2017 - ANEXO VI-B - 3.2 c)</t>
  </si>
  <si>
    <t>Esquadrias, ambientes Administrativos e Acadêmicos</t>
  </si>
  <si>
    <t xml:space="preserve">2.3. Áreas Externas: Fachadas envidraçadas </t>
  </si>
  <si>
    <t>Produtividade: 130 m² a 160 m²  (referência: IN 05/2017 - ANEXO VI-B - 3.2 c)</t>
  </si>
  <si>
    <t>Fachada Envidraçada Biblioteca</t>
  </si>
  <si>
    <t>Valor Estimado Mensal</t>
  </si>
  <si>
    <t>Valor Estimado Anual</t>
  </si>
  <si>
    <t>Total Postos (com arredondamento)</t>
  </si>
  <si>
    <t>ÁREAS E FREQUÊNCIAS DE LIMPEZA - CAMPUS SANTOS DUMONT - PERÍODO DE FÉRIAS ESCOLARES (RECESSO)</t>
  </si>
  <si>
    <t>Relação de Materiais - Serviço de Limpeza</t>
  </si>
  <si>
    <t>Unidade Fornecimento</t>
  </si>
  <si>
    <t>Quantidade</t>
  </si>
  <si>
    <t>Multiplicador</t>
  </si>
  <si>
    <t>Quantidade Anual</t>
  </si>
  <si>
    <t>Valor Total Anual</t>
  </si>
  <si>
    <t>Valor Total Mensal</t>
  </si>
  <si>
    <t>Alcool em gel 70% em frasco com valvula pump dosadora (referencia asseptgel)Aplicação: Lavagem E Alvejante De Roupas, Banheiras, Pias,
Tipo: Comum</t>
  </si>
  <si>
    <t>Frasco 1KG</t>
  </si>
  <si>
    <t>Álcool líquido 70%</t>
  </si>
  <si>
    <t>Frasco 1 litro</t>
  </si>
  <si>
    <t>Álcool líquido 92%</t>
  </si>
  <si>
    <t>Borrifador/pulverizador</t>
  </si>
  <si>
    <t>Unidade</t>
  </si>
  <si>
    <t>Cera alto-brilho</t>
  </si>
  <si>
    <t>Cloro/água sanitária</t>
  </si>
  <si>
    <t>Desengraxante</t>
  </si>
  <si>
    <t>Galão 5 litros</t>
  </si>
  <si>
    <t>Detergente de pia</t>
  </si>
  <si>
    <t>Frasco 500 ml</t>
  </si>
  <si>
    <t>Escova para roupa</t>
  </si>
  <si>
    <t>Esponja dupla face</t>
  </si>
  <si>
    <t>Flanela amarela 60x40</t>
  </si>
  <si>
    <t>Flanela branca 60x40</t>
  </si>
  <si>
    <t>Lã de aço 60gr.</t>
  </si>
  <si>
    <t>Limpa vidros</t>
  </si>
  <si>
    <t>Limpador multiuso</t>
  </si>
  <si>
    <t>Limpador Perfumado (referencia: UAU perfumes)</t>
  </si>
  <si>
    <t>Lustra móveis (embalagem de 250ml)</t>
  </si>
  <si>
    <t>Luva de borracha (tamanho de acordo com os funcionarios)</t>
  </si>
  <si>
    <t>Par</t>
  </si>
  <si>
    <t>Pano de chão</t>
  </si>
  <si>
    <t>Pano de microfibra para limpeza 40x60 Multiuso</t>
  </si>
  <si>
    <t>Pano de microfibra para limpeza de vidros e telas</t>
  </si>
  <si>
    <t>Pano multiuso (perfex)</t>
  </si>
  <si>
    <t>Pacote 5 unid.</t>
  </si>
  <si>
    <t>Papel higiênico 20 m folha tripla</t>
  </si>
  <si>
    <t>Fardo 12 unid.</t>
  </si>
  <si>
    <t>Papel higiênico rolão 300 m</t>
  </si>
  <si>
    <t>Pacote 8 unid.</t>
  </si>
  <si>
    <t>Papel toalha branco, 1ª qualidade</t>
  </si>
  <si>
    <t>Fardo 1000 fls</t>
  </si>
  <si>
    <t>Rolo Papel toalha branco, 1ª qualidade</t>
  </si>
  <si>
    <t>Rolo 200 m</t>
  </si>
  <si>
    <t>Pasta saponácea</t>
  </si>
  <si>
    <t>Pote 500 gr</t>
  </si>
  <si>
    <t>Pedra sanitária</t>
  </si>
  <si>
    <t>Refil do esfregão de microfibra do MOP (Marca Referencia MOR)</t>
  </si>
  <si>
    <t>Sabão em barra</t>
  </si>
  <si>
    <t>Embalagem c/ 5</t>
  </si>
  <si>
    <t>Sabão em pó pacote 800g a 1kg</t>
  </si>
  <si>
    <t>Pacote</t>
  </si>
  <si>
    <t>Sabonete líquido concentrado</t>
  </si>
  <si>
    <t>Sabonete líquido concentrado em frasco com valvula pump dosadora</t>
  </si>
  <si>
    <t>Saco grande para lixo, reforçado (capacidade 120 a 150 litros)</t>
  </si>
  <si>
    <t>Pacote 100 unid.</t>
  </si>
  <si>
    <t>Saco pequeno para lixo (capacidade 40 litros)</t>
  </si>
  <si>
    <t>Saco pequeno para lixo (capacidade 60 litros)</t>
  </si>
  <si>
    <t>Saponáceo em pó</t>
  </si>
  <si>
    <t>Frasco 300 g</t>
  </si>
  <si>
    <t>Spray Limpa Telas, Monitor, Notebook, TV, 500ml</t>
  </si>
  <si>
    <t>Spray limpador de quadro branco</t>
  </si>
  <si>
    <t>Cabo Extensor de Alumínio com Rosca 9 a 10 Metros</t>
  </si>
  <si>
    <t>Cabo telescópico com extensor para limpeza de vidraça (regulável até 4,5/5,0 metros).</t>
  </si>
  <si>
    <t>Placas indicativas de piso molhado</t>
  </si>
  <si>
    <t>Dispenser De Parede Para Álcool Gel E Detergente Saboneteira Cor Branco a partir de 400 ml (referencia premisse velox)</t>
  </si>
  <si>
    <t>Dispenser Papel Toalha Bobina Auto Corte para rolo de 200m</t>
  </si>
  <si>
    <t>Dispenser Suporte Porta Papel Higiênico Rolão 300m com trava de segurança (referencia nobre City)</t>
  </si>
  <si>
    <t>Extensão Elétrica 40 Metros com 2 saidas um com 10a outra com 20a Cabo Pp 2x2,5 Reforçada</t>
  </si>
  <si>
    <t>Kit Combinado Limpeza de Vidros, com 3 tamanhos, 25cm, 35 cm e 45cm de rodos e luvas de microfibra (Referencia CB234 Bralimpia)</t>
  </si>
  <si>
    <t>Kit MOP giratorio com 2 baldes separados (que não mistura a agua limpa com a suja),
Com pelo menos 2 refis do esfregão de microfibra inclusos. 
Material: Polipropileno e cesto de centrifugação de inox. (Referencia MOR Mop Premium)</t>
  </si>
  <si>
    <t>Mangueira trançada resistente 2mm (1/2 pol) - rolo de 50 m (com trama antitorção)</t>
  </si>
  <si>
    <t>Rodo de plástico 60 cm com cabo de 1,40 m</t>
  </si>
  <si>
    <t>Balde 10 litros</t>
  </si>
  <si>
    <t>Cabo para o MOP giratorio. (Marca Referencia MOR)</t>
  </si>
  <si>
    <t>Espanador</t>
  </si>
  <si>
    <t>Lavadora de alta pressão portátil sem fio recarregavel, com 2 baterias, com carregador bivolt, com reservatório de sabão "snow foam", com mangueira de 5m, para serviços de lavagem leve, de baixo consumo de água. Capacidade da bateria: funcionamento initerrupto de pelo menos 15 minutos</t>
  </si>
  <si>
    <t>Pá de lixo</t>
  </si>
  <si>
    <t>Refil da lâmina de borracha 25 cm e da luva de espuma 25 cm do Kit Combinado Limpeza de Vidros (referencia bralimpia)</t>
  </si>
  <si>
    <t>Refil da lâmina de borracha 35 cm e da luva de espuma 35 cm do Kit Combinado Limpeza de Vidros (referencia bralimpia)</t>
  </si>
  <si>
    <t>Refil da lâmina de borracha 45 cm e da luva de espuma 45 cm do Kit Combinado Limpeza de Vidros (referencia bralimpia)</t>
  </si>
  <si>
    <t>Rodo Articulado Limpa Vidros Janelas Telescopico Mop extensivel (para limpeza do externo de janelas estando do lado de dentro)</t>
  </si>
  <si>
    <t>Rodo Combinado Limpa Vidros 2 Em 1, 35 cm (referencia CB350 - Bralimpia)</t>
  </si>
  <si>
    <t>Rodo de plastico 40 cm com cabo de 1,40 m</t>
  </si>
  <si>
    <t>Vassoura de pelo 30 cm</t>
  </si>
  <si>
    <t>Vassoura limpa tetos</t>
  </si>
  <si>
    <t>Vassoura piaçava 30 cm</t>
  </si>
  <si>
    <t>Vassoura sanitária</t>
  </si>
  <si>
    <t>Valor mensal por empregado considerando 7 serventes</t>
  </si>
  <si>
    <t>Relação de Materiais - Serviço de Limpeza - PERÍODO DE FÉRIAS ESCOLARES (RECESSO)</t>
  </si>
  <si>
    <t>Valor mensal por empregado considerando 3 serventes</t>
  </si>
  <si>
    <t>RELAÇÃO DE EQUIPAMENTOS</t>
  </si>
  <si>
    <t xml:space="preserve">PREGÃO ELETRÔNICO Nº </t>
  </si>
  <si>
    <t>SERVIÇO DE LIMPEZA (7 postos)</t>
  </si>
  <si>
    <t>CATMAT</t>
  </si>
  <si>
    <t>Depreciação (meses)</t>
  </si>
  <si>
    <t>Valor Mensal por Posto</t>
  </si>
  <si>
    <t>Aspirador de pó e líquidos (potência mínima de 1300 W, portátil, bivolt)</t>
  </si>
  <si>
    <t>Escada
Material: Alumínio
Tipo: Dobrável
Quantidade Degraus: 7 UN
Características Adicionais: Pés Antiderrapantes, Trava De Segurança
Capacidade: 120 KG</t>
  </si>
  <si>
    <t>Lavadora Alta Pressão
Pressão: 2.000 PSI
Vazão: 360 L/H
Características Adicionais: 3 Pistões Com Mangueira Completa E Acessórios
Tipo: Portatil
Modelo: Profissional</t>
  </si>
  <si>
    <t>Total Mensal</t>
  </si>
  <si>
    <t>Item 2</t>
  </si>
  <si>
    <t>Santos Dumont-MG</t>
  </si>
  <si>
    <t>Portaria – Diurno</t>
  </si>
  <si>
    <t>Porteiro</t>
  </si>
  <si>
    <t>5174-10</t>
  </si>
  <si>
    <t>Listagem</t>
  </si>
  <si>
    <t>Valores:</t>
  </si>
  <si>
    <t>Salário mínimo</t>
  </si>
  <si>
    <t>Adicional noturno (Cláusula 9ª CCT)</t>
  </si>
  <si>
    <t>Salário da categoria</t>
  </si>
  <si>
    <t>Adicional de hora noturna reduzida (Cláusula 9ª CCT)</t>
  </si>
  <si>
    <t>Listagem:</t>
  </si>
  <si>
    <t>Hora Normal + Adicional de Hora Extra</t>
  </si>
  <si>
    <t>Apenas o Adicional de Hora Extra</t>
  </si>
  <si>
    <t>Módulo 1 + Submódulo 2.1 (13º salário + Adicional de Férias)</t>
  </si>
  <si>
    <t>Módulo 1 + Submódulo 2.1 + Submódulo 2.3</t>
  </si>
  <si>
    <t>/</t>
  </si>
  <si>
    <t>De acordo com o entendimento do TCU no Acórdão nº 1.186/2017 - Plenário, a Administração " 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Lei12.506/2011" (Enunciado do Boletim de Jurisprudência nº 176/2017).</t>
  </si>
  <si>
    <t>Portaria – Noturno</t>
  </si>
  <si>
    <t>Item 3</t>
  </si>
  <si>
    <t>Recepção – Diurno</t>
  </si>
  <si>
    <t xml:space="preserve">Recepcionista </t>
  </si>
  <si>
    <t>4221-05</t>
  </si>
  <si>
    <t>RELAÇÃO DE UNIFORMES E EPIs</t>
  </si>
  <si>
    <t>Servente de Limpeza</t>
  </si>
  <si>
    <t>Unidade de Fornecimento</t>
  </si>
  <si>
    <t>Quantidade Semestral</t>
  </si>
  <si>
    <t>calças compridas de brim profissional, cintura em elástico, bolsos, cor padrão da empresa</t>
  </si>
  <si>
    <t>camisas manga curta malha PV, na cor padrão da empresa contratada, com emblema da empresa pintado e dizeres: “A serviço do IF Sudeste MG – Campus Santos Dumont”</t>
  </si>
  <si>
    <t>Calçado de segurança - bota em pvc, impermeável solado antiderrapante.</t>
  </si>
  <si>
    <t>Calçado de segurança - Bota ou calçado em couro, cano curto, impermeável, solado antiderrapante.</t>
  </si>
  <si>
    <t>Pares de meia de algodão, soquete ou 3/4</t>
  </si>
  <si>
    <t>casaco de frio</t>
  </si>
  <si>
    <t>Óculos de proteção incolor</t>
  </si>
  <si>
    <t>Máscara segurança - Máscara de segurança tipo PFF2.</t>
  </si>
  <si>
    <t>Avental impermeável em pvc</t>
  </si>
  <si>
    <t>Luva de proteção nitrílica</t>
  </si>
  <si>
    <t>crachá completo (com porta crachá e cordão)</t>
  </si>
  <si>
    <t xml:space="preserve">Porteiro </t>
  </si>
  <si>
    <t>calças sociais confeccionadas em tecido Oxford cor preta</t>
  </si>
  <si>
    <t>camisas manga curta no mesmo tecido, na cor padrão da empresa Contratada, com emblema da empresa pintado e dizeres: “A serviço do IF Sudeste MG – Campus Santos Dumont"</t>
  </si>
  <si>
    <t>sapatos sociais, preto</t>
  </si>
  <si>
    <t>meia social de algodão</t>
  </si>
  <si>
    <t>Cinto social em couro</t>
  </si>
  <si>
    <t>Quant. de Postos</t>
  </si>
  <si>
    <t>Valor Unitário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</si>
</sst>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R$-416]\ #,##0.00;[Red]\-[$R$-416]\ #,##0.00"/>
    <numFmt numFmtId="165" formatCode="_-* #,##0.00_-;\-* #,##0.00_-;_-* \-??_-;_-@_-"/>
    <numFmt numFmtId="166" formatCode="#,##0.00%"/>
    <numFmt numFmtId="167" formatCode="#,##0.00_ ;\-#,##0.00\ "/>
    <numFmt numFmtId="168" formatCode="d/m/yyyy"/>
    <numFmt numFmtId="169" formatCode="[$R$ -416]#,##0.00"/>
    <numFmt numFmtId="170" formatCode="#,##0.0000"/>
    <numFmt numFmtId="171" formatCode="0.000"/>
  </numFmts>
  <fonts count="49">
    <font>
      <sz val="11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sz val="22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sz val="13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i/>
      <sz val="11"/>
      <color rgb="FF000000"/>
      <name val="Arial"/>
      <family val="2"/>
      <charset val="1"/>
    </font>
    <font>
      <b/>
      <sz val="11"/>
      <color rgb="FF00B050"/>
      <name val="Arial"/>
      <family val="2"/>
      <charset val="1"/>
    </font>
    <font>
      <b/>
      <sz val="11"/>
      <color rgb="FFFF0000"/>
      <name val="Arial"/>
      <family val="2"/>
      <charset val="1"/>
    </font>
    <font>
      <sz val="11"/>
      <color rgb="FF000000"/>
      <name val="Calibri"/>
      <charset val="1"/>
    </font>
    <font>
      <sz val="11"/>
      <color rgb="FFA6A6A6"/>
      <name val="Arial"/>
      <family val="2"/>
      <charset val="1"/>
    </font>
    <font>
      <b/>
      <sz val="11"/>
      <color rgb="FFA6A6A6"/>
      <name val="Arial"/>
      <family val="2"/>
      <charset val="1"/>
    </font>
    <font>
      <b/>
      <sz val="11"/>
      <color rgb="FF000000"/>
      <name val="Calibri"/>
      <charset val="1"/>
    </font>
    <font>
      <i/>
      <sz val="10"/>
      <color rgb="FF000000"/>
      <name val="Calibri"/>
      <family val="2"/>
      <charset val="1"/>
    </font>
    <font>
      <i/>
      <sz val="10"/>
      <color rgb="FF000000"/>
      <name val="Arial"/>
      <family val="2"/>
      <charset val="1"/>
    </font>
    <font>
      <u/>
      <sz val="10"/>
      <color rgb="FF000000"/>
      <name val="Arial"/>
      <family val="2"/>
      <charset val="1"/>
    </font>
    <font>
      <b/>
      <u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color rgb="FF000000"/>
      <name val="Segoe UI"/>
      <family val="2"/>
      <charset val="1"/>
    </font>
    <font>
      <b/>
      <sz val="2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FF0000"/>
      <name val="Calibri"/>
      <family val="2"/>
      <charset val="1"/>
    </font>
    <font>
      <sz val="11"/>
      <color rgb="FF000000"/>
      <name val="Aptos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70C0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12"/>
      <color rgb="FF2E75B6"/>
      <name val="Calibri"/>
      <family val="2"/>
      <charset val="1"/>
    </font>
    <font>
      <b/>
      <sz val="11"/>
      <color rgb="FF000000"/>
      <name val="Aptos"/>
      <family val="2"/>
      <charset val="1"/>
    </font>
    <font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Docs-Calibri"/>
      <charset val="1"/>
    </font>
    <font>
      <b/>
      <sz val="16"/>
      <name val="Calibri"/>
      <family val="2"/>
      <charset val="1"/>
    </font>
    <font>
      <sz val="1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name val="Arial"/>
      <family val="2"/>
      <charset val="1"/>
    </font>
    <font>
      <sz val="11"/>
      <color rgb="FF4472C4"/>
      <name val="Arial"/>
      <family val="2"/>
      <charset val="1"/>
    </font>
    <font>
      <sz val="9"/>
      <color rgb="FF808080"/>
      <name val="Arial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FCC99"/>
        <bgColor rgb="FFD9D9D9"/>
      </patternFill>
    </fill>
    <fill>
      <patternFill patternType="solid">
        <fgColor rgb="FFDAE3F3"/>
        <bgColor rgb="FFE7E6E6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E8F2A1"/>
      </patternFill>
    </fill>
    <fill>
      <patternFill patternType="solid">
        <fgColor rgb="FFE8F2A1"/>
        <bgColor rgb="FFFFFF99"/>
      </patternFill>
    </fill>
    <fill>
      <patternFill patternType="solid">
        <fgColor rgb="FF00FF66"/>
        <bgColor rgb="FF00FFFF"/>
      </patternFill>
    </fill>
    <fill>
      <patternFill patternType="solid">
        <fgColor rgb="FF0C343D"/>
        <bgColor rgb="FF003300"/>
      </patternFill>
    </fill>
    <fill>
      <patternFill patternType="solid">
        <fgColor rgb="FFD9D9D9"/>
        <bgColor rgb="FFDAE3F3"/>
      </patternFill>
    </fill>
    <fill>
      <patternFill patternType="solid">
        <fgColor rgb="FFE7E6E6"/>
        <bgColor rgb="FFDAE3F3"/>
      </patternFill>
    </fill>
    <fill>
      <patternFill patternType="solid">
        <fgColor rgb="FFF2F2F2"/>
        <bgColor rgb="FFE7E6E6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5" fontId="48" fillId="0" borderId="0" applyBorder="0" applyProtection="0"/>
    <xf numFmtId="0" fontId="1" fillId="0" borderId="0"/>
    <xf numFmtId="0" fontId="2" fillId="0" borderId="0"/>
    <xf numFmtId="164" fontId="3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7" fillId="0" borderId="0" xfId="0" applyFont="1"/>
    <xf numFmtId="49" fontId="8" fillId="0" borderId="0" xfId="0" applyNumberFormat="1" applyFont="1"/>
    <xf numFmtId="49" fontId="0" fillId="0" borderId="0" xfId="0" applyNumberForma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164" fontId="8" fillId="0" borderId="11" xfId="1" applyNumberFormat="1" applyFont="1" applyBorder="1" applyProtection="1"/>
    <xf numFmtId="165" fontId="48" fillId="0" borderId="0" xfId="1" applyBorder="1" applyProtection="1"/>
    <xf numFmtId="4" fontId="8" fillId="0" borderId="7" xfId="0" applyNumberFormat="1" applyFont="1" applyBorder="1"/>
    <xf numFmtId="164" fontId="0" fillId="0" borderId="7" xfId="0" applyNumberFormat="1" applyBorder="1"/>
    <xf numFmtId="164" fontId="8" fillId="0" borderId="11" xfId="0" applyNumberFormat="1" applyFont="1" applyBorder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8" fillId="2" borderId="10" xfId="0" applyNumberFormat="1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10" fillId="0" borderId="0" xfId="0" applyFont="1"/>
    <xf numFmtId="49" fontId="0" fillId="2" borderId="6" xfId="0" applyNumberForma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166" fontId="8" fillId="2" borderId="6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9" fontId="0" fillId="5" borderId="8" xfId="0" applyNumberFormat="1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4" fontId="8" fillId="6" borderId="7" xfId="0" applyNumberFormat="1" applyFon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4" fontId="0" fillId="6" borderId="7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/>
    <xf numFmtId="49" fontId="0" fillId="5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6" fontId="0" fillId="6" borderId="6" xfId="0" applyNumberFormat="1" applyFill="1" applyBorder="1" applyAlignment="1">
      <alignment horizontal="center"/>
    </xf>
    <xf numFmtId="0" fontId="9" fillId="0" borderId="6" xfId="0" applyFont="1" applyBorder="1"/>
    <xf numFmtId="4" fontId="8" fillId="4" borderId="11" xfId="0" applyNumberFormat="1" applyFont="1" applyFill="1" applyBorder="1" applyAlignment="1">
      <alignment horizontal="right"/>
    </xf>
    <xf numFmtId="49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/>
    </xf>
    <xf numFmtId="166" fontId="0" fillId="7" borderId="6" xfId="0" applyNumberFormat="1" applyFill="1" applyBorder="1" applyAlignment="1">
      <alignment horizontal="right"/>
    </xf>
    <xf numFmtId="164" fontId="0" fillId="4" borderId="7" xfId="0" applyNumberFormat="1" applyFill="1" applyBorder="1" applyAlignment="1">
      <alignment horizontal="center"/>
    </xf>
    <xf numFmtId="166" fontId="0" fillId="7" borderId="9" xfId="0" applyNumberFormat="1" applyFill="1" applyBorder="1" applyAlignment="1">
      <alignment horizontal="right"/>
    </xf>
    <xf numFmtId="164" fontId="11" fillId="6" borderId="7" xfId="0" applyNumberFormat="1" applyFont="1" applyFill="1" applyBorder="1" applyAlignment="1">
      <alignment horizontal="center"/>
    </xf>
    <xf numFmtId="49" fontId="0" fillId="5" borderId="19" xfId="0" applyNumberFormat="1" applyFill="1" applyBorder="1" applyAlignment="1">
      <alignment horizontal="center"/>
    </xf>
    <xf numFmtId="164" fontId="11" fillId="6" borderId="20" xfId="0" applyNumberFormat="1" applyFont="1" applyFill="1" applyBorder="1" applyAlignment="1">
      <alignment horizontal="center"/>
    </xf>
    <xf numFmtId="10" fontId="12" fillId="0" borderId="0" xfId="0" applyNumberFormat="1" applyFont="1"/>
    <xf numFmtId="166" fontId="0" fillId="4" borderId="6" xfId="0" applyNumberFormat="1" applyFill="1" applyBorder="1" applyAlignment="1">
      <alignment horizontal="right"/>
    </xf>
    <xf numFmtId="164" fontId="0" fillId="4" borderId="20" xfId="0" applyNumberFormat="1" applyFill="1" applyBorder="1" applyAlignment="1">
      <alignment horizontal="center"/>
    </xf>
    <xf numFmtId="10" fontId="13" fillId="0" borderId="0" xfId="0" applyNumberFormat="1" applyFont="1"/>
    <xf numFmtId="49" fontId="0" fillId="5" borderId="21" xfId="0" applyNumberFormat="1" applyFill="1" applyBorder="1" applyAlignment="1">
      <alignment horizontal="center"/>
    </xf>
    <xf numFmtId="166" fontId="8" fillId="4" borderId="6" xfId="0" applyNumberFormat="1" applyFont="1" applyFill="1" applyBorder="1" applyAlignment="1">
      <alignment horizontal="right"/>
    </xf>
    <xf numFmtId="164" fontId="0" fillId="4" borderId="22" xfId="0" applyNumberFormat="1" applyFill="1" applyBorder="1" applyAlignment="1">
      <alignment horizontal="center"/>
    </xf>
    <xf numFmtId="164" fontId="8" fillId="4" borderId="11" xfId="0" applyNumberFormat="1" applyFont="1" applyFill="1" applyBorder="1" applyAlignment="1">
      <alignment horizontal="center"/>
    </xf>
    <xf numFmtId="10" fontId="14" fillId="0" borderId="6" xfId="0" applyNumberFormat="1" applyFont="1" applyBorder="1" applyAlignment="1">
      <alignment horizontal="center" vertical="center" wrapText="1"/>
    </xf>
    <xf numFmtId="164" fontId="0" fillId="6" borderId="7" xfId="0" applyNumberFormat="1" applyFill="1" applyBorder="1" applyAlignment="1">
      <alignment horizontal="center"/>
    </xf>
    <xf numFmtId="166" fontId="8" fillId="4" borderId="15" xfId="0" applyNumberFormat="1" applyFont="1" applyFill="1" applyBorder="1" applyAlignment="1">
      <alignment horizontal="right"/>
    </xf>
    <xf numFmtId="4" fontId="0" fillId="4" borderId="7" xfId="0" applyNumberFormat="1" applyFill="1" applyBorder="1" applyAlignment="1">
      <alignment horizontal="center"/>
    </xf>
    <xf numFmtId="169" fontId="0" fillId="0" borderId="6" xfId="0" applyNumberFormat="1" applyBorder="1" applyAlignment="1">
      <alignment horizontal="center" vertical="center" wrapText="1"/>
    </xf>
    <xf numFmtId="169" fontId="0" fillId="8" borderId="6" xfId="0" applyNumberFormat="1" applyFill="1" applyBorder="1" applyAlignment="1">
      <alignment horizontal="center" vertical="center" wrapText="1"/>
    </xf>
    <xf numFmtId="166" fontId="8" fillId="6" borderId="6" xfId="0" applyNumberFormat="1" applyFont="1" applyFill="1" applyBorder="1" applyAlignment="1">
      <alignment horizontal="center"/>
    </xf>
    <xf numFmtId="166" fontId="0" fillId="4" borderId="6" xfId="0" applyNumberFormat="1" applyFill="1" applyBorder="1" applyAlignment="1">
      <alignment horizontal="center"/>
    </xf>
    <xf numFmtId="166" fontId="0" fillId="7" borderId="6" xfId="0" applyNumberFormat="1" applyFill="1" applyBorder="1" applyAlignment="1">
      <alignment horizontal="center"/>
    </xf>
    <xf numFmtId="166" fontId="8" fillId="4" borderId="15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49" fontId="0" fillId="5" borderId="23" xfId="0" applyNumberFormat="1" applyFill="1" applyBorder="1" applyAlignment="1">
      <alignment horizontal="center"/>
    </xf>
    <xf numFmtId="4" fontId="0" fillId="4" borderId="24" xfId="0" applyNumberFormat="1" applyFill="1" applyBorder="1" applyAlignment="1">
      <alignment horizontal="center"/>
    </xf>
    <xf numFmtId="4" fontId="0" fillId="7" borderId="7" xfId="0" applyNumberFormat="1" applyFill="1" applyBorder="1" applyAlignment="1">
      <alignment horizontal="center"/>
    </xf>
    <xf numFmtId="170" fontId="16" fillId="4" borderId="24" xfId="0" applyNumberFormat="1" applyFont="1" applyFill="1" applyBorder="1" applyAlignment="1">
      <alignment horizontal="center"/>
    </xf>
    <xf numFmtId="4" fontId="16" fillId="4" borderId="24" xfId="0" applyNumberFormat="1" applyFont="1" applyFill="1" applyBorder="1" applyAlignment="1">
      <alignment horizontal="center"/>
    </xf>
    <xf numFmtId="49" fontId="0" fillId="5" borderId="26" xfId="0" applyNumberFormat="1" applyFill="1" applyBorder="1" applyAlignment="1">
      <alignment horizontal="center"/>
    </xf>
    <xf numFmtId="4" fontId="0" fillId="4" borderId="27" xfId="0" applyNumberFormat="1" applyFill="1" applyBorder="1" applyAlignment="1">
      <alignment horizontal="center"/>
    </xf>
    <xf numFmtId="4" fontId="8" fillId="4" borderId="29" xfId="0" applyNumberFormat="1" applyFont="1" applyFill="1" applyBorder="1" applyAlignment="1">
      <alignment horizontal="center"/>
    </xf>
    <xf numFmtId="4" fontId="8" fillId="0" borderId="0" xfId="0" applyNumberFormat="1" applyFont="1" applyAlignment="1">
      <alignment horizontal="center"/>
    </xf>
    <xf numFmtId="166" fontId="8" fillId="4" borderId="30" xfId="0" applyNumberFormat="1" applyFont="1" applyFill="1" applyBorder="1" applyAlignment="1">
      <alignment horizontal="center"/>
    </xf>
    <xf numFmtId="3" fontId="17" fillId="0" borderId="6" xfId="0" applyNumberFormat="1" applyFont="1" applyBorder="1" applyAlignment="1">
      <alignment horizontal="center" vertical="center" wrapText="1"/>
    </xf>
    <xf numFmtId="169" fontId="17" fillId="0" borderId="6" xfId="0" applyNumberFormat="1" applyFont="1" applyBorder="1" applyAlignment="1">
      <alignment horizontal="center" vertical="center" wrapText="1"/>
    </xf>
    <xf numFmtId="164" fontId="0" fillId="0" borderId="0" xfId="0" applyNumberFormat="1"/>
    <xf numFmtId="169" fontId="0" fillId="0" borderId="0" xfId="0" applyNumberFormat="1"/>
    <xf numFmtId="49" fontId="0" fillId="4" borderId="6" xfId="0" applyNumberFormat="1" applyFill="1" applyBorder="1" applyAlignment="1">
      <alignment horizontal="center" vertical="center"/>
    </xf>
    <xf numFmtId="0" fontId="1" fillId="0" borderId="0" xfId="2"/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0" fontId="27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8" fillId="11" borderId="0" xfId="2" applyFont="1" applyFill="1" applyAlignment="1">
      <alignment vertical="center"/>
    </xf>
    <xf numFmtId="0" fontId="27" fillId="11" borderId="0" xfId="2" applyFont="1" applyFill="1" applyAlignment="1">
      <alignment horizontal="center" vertical="center"/>
    </xf>
    <xf numFmtId="4" fontId="27" fillId="11" borderId="0" xfId="2" applyNumberFormat="1" applyFont="1" applyFill="1" applyAlignment="1">
      <alignment horizontal="center" vertical="center"/>
    </xf>
    <xf numFmtId="0" fontId="27" fillId="11" borderId="0" xfId="2" applyFont="1" applyFill="1" applyAlignment="1">
      <alignment vertical="center"/>
    </xf>
    <xf numFmtId="3" fontId="27" fillId="11" borderId="0" xfId="2" applyNumberFormat="1" applyFont="1" applyFill="1" applyAlignment="1">
      <alignment horizontal="center" vertical="center"/>
    </xf>
    <xf numFmtId="2" fontId="27" fillId="11" borderId="0" xfId="2" applyNumberFormat="1" applyFont="1" applyFill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28" fillId="11" borderId="9" xfId="2" applyFont="1" applyFill="1" applyBorder="1" applyAlignment="1">
      <alignment horizontal="center" vertical="center"/>
    </xf>
    <xf numFmtId="0" fontId="28" fillId="11" borderId="6" xfId="2" applyFont="1" applyFill="1" applyBorder="1" applyAlignment="1">
      <alignment horizontal="center" vertical="center" wrapText="1"/>
    </xf>
    <xf numFmtId="2" fontId="28" fillId="11" borderId="6" xfId="2" applyNumberFormat="1" applyFont="1" applyFill="1" applyBorder="1" applyAlignment="1">
      <alignment horizontal="center" vertical="center" wrapText="1"/>
    </xf>
    <xf numFmtId="0" fontId="30" fillId="0" borderId="6" xfId="0" applyFont="1" applyBorder="1"/>
    <xf numFmtId="0" fontId="31" fillId="0" borderId="31" xfId="2" applyFon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31" fillId="0" borderId="6" xfId="2" applyFont="1" applyBorder="1" applyAlignment="1">
      <alignment horizontal="center" vertical="center"/>
    </xf>
    <xf numFmtId="4" fontId="31" fillId="0" borderId="6" xfId="2" applyNumberFormat="1" applyFont="1" applyBorder="1" applyAlignment="1">
      <alignment horizontal="center" vertical="center"/>
    </xf>
    <xf numFmtId="171" fontId="31" fillId="0" borderId="6" xfId="2" applyNumberFormat="1" applyFont="1" applyBorder="1" applyAlignment="1">
      <alignment horizontal="center" vertical="center"/>
    </xf>
    <xf numFmtId="0" fontId="30" fillId="0" borderId="0" xfId="0" applyFont="1"/>
    <xf numFmtId="0" fontId="31" fillId="0" borderId="6" xfId="2" applyFont="1" applyBorder="1" applyAlignment="1">
      <alignment vertical="center"/>
    </xf>
    <xf numFmtId="0" fontId="31" fillId="0" borderId="9" xfId="2" applyFont="1" applyBorder="1" applyAlignment="1">
      <alignment vertical="center"/>
    </xf>
    <xf numFmtId="0" fontId="31" fillId="0" borderId="9" xfId="2" applyFont="1" applyBorder="1" applyAlignment="1">
      <alignment horizontal="center" vertical="center"/>
    </xf>
    <xf numFmtId="0" fontId="30" fillId="0" borderId="6" xfId="0" applyFont="1" applyBorder="1" applyAlignment="1">
      <alignment horizontal="justify" vertical="center" wrapText="1"/>
    </xf>
    <xf numFmtId="0" fontId="30" fillId="0" borderId="6" xfId="0" applyFont="1" applyBorder="1" applyAlignment="1">
      <alignment horizontal="center" vertical="center" wrapText="1"/>
    </xf>
    <xf numFmtId="0" fontId="1" fillId="0" borderId="31" xfId="2" applyBorder="1" applyAlignment="1">
      <alignment horizontal="center" vertical="center"/>
    </xf>
    <xf numFmtId="0" fontId="30" fillId="0" borderId="6" xfId="0" applyFont="1" applyBorder="1" applyAlignment="1">
      <alignment horizontal="left" vertical="center" wrapText="1"/>
    </xf>
    <xf numFmtId="0" fontId="28" fillId="12" borderId="32" xfId="2" applyFont="1" applyFill="1" applyBorder="1" applyAlignment="1">
      <alignment horizontal="center" vertical="center"/>
    </xf>
    <xf numFmtId="4" fontId="28" fillId="12" borderId="33" xfId="2" applyNumberFormat="1" applyFont="1" applyFill="1" applyBorder="1" applyAlignment="1">
      <alignment horizontal="center" vertical="center"/>
    </xf>
    <xf numFmtId="0" fontId="28" fillId="12" borderId="34" xfId="2" applyFont="1" applyFill="1" applyBorder="1" applyAlignment="1">
      <alignment horizontal="center" vertical="center"/>
    </xf>
    <xf numFmtId="4" fontId="28" fillId="12" borderId="6" xfId="2" applyNumberFormat="1" applyFont="1" applyFill="1" applyBorder="1" applyAlignment="1">
      <alignment horizontal="center" vertical="center"/>
    </xf>
    <xf numFmtId="2" fontId="32" fillId="12" borderId="6" xfId="2" applyNumberFormat="1" applyFont="1" applyFill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28" fillId="11" borderId="9" xfId="2" applyFont="1" applyFill="1" applyBorder="1" applyAlignment="1">
      <alignment horizontal="center" vertical="center" wrapText="1"/>
    </xf>
    <xf numFmtId="0" fontId="28" fillId="12" borderId="33" xfId="2" applyFont="1" applyFill="1" applyBorder="1" applyAlignment="1">
      <alignment horizontal="center" vertical="center"/>
    </xf>
    <xf numFmtId="0" fontId="28" fillId="12" borderId="6" xfId="2" applyFont="1" applyFill="1" applyBorder="1" applyAlignment="1">
      <alignment horizontal="center" vertical="center"/>
    </xf>
    <xf numFmtId="2" fontId="31" fillId="0" borderId="6" xfId="2" applyNumberFormat="1" applyFont="1" applyBorder="1" applyAlignment="1">
      <alignment horizontal="center" vertical="center"/>
    </xf>
    <xf numFmtId="2" fontId="33" fillId="12" borderId="6" xfId="2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4" fontId="28" fillId="0" borderId="0" xfId="2" applyNumberFormat="1" applyFont="1" applyAlignment="1">
      <alignment horizontal="center" vertical="center"/>
    </xf>
    <xf numFmtId="2" fontId="33" fillId="0" borderId="0" xfId="2" applyNumberFormat="1" applyFont="1" applyAlignment="1">
      <alignment horizontal="center" vertical="center"/>
    </xf>
    <xf numFmtId="0" fontId="28" fillId="3" borderId="0" xfId="2" applyFont="1" applyFill="1" applyAlignment="1">
      <alignment horizontal="center" vertical="center"/>
    </xf>
    <xf numFmtId="4" fontId="28" fillId="3" borderId="0" xfId="2" applyNumberFormat="1" applyFont="1" applyFill="1" applyAlignment="1">
      <alignment horizontal="center" vertical="center"/>
    </xf>
    <xf numFmtId="2" fontId="33" fillId="3" borderId="0" xfId="2" applyNumberFormat="1" applyFont="1" applyFill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4" fontId="27" fillId="0" borderId="6" xfId="2" applyNumberFormat="1" applyFont="1" applyBorder="1" applyAlignment="1">
      <alignment horizontal="center" vertical="center"/>
    </xf>
    <xf numFmtId="0" fontId="1" fillId="0" borderId="6" xfId="2" applyBorder="1"/>
    <xf numFmtId="1" fontId="34" fillId="0" borderId="6" xfId="2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7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6" xfId="1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8" fillId="0" borderId="0" xfId="0" applyFont="1"/>
    <xf numFmtId="4" fontId="37" fillId="0" borderId="35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3" applyFont="1" applyAlignment="1">
      <alignment vertical="center"/>
    </xf>
    <xf numFmtId="0" fontId="37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7" xfId="0" applyFont="1" applyBorder="1" applyAlignment="1">
      <alignment horizontal="center" vertical="center" wrapText="1"/>
    </xf>
    <xf numFmtId="4" fontId="1" fillId="3" borderId="37" xfId="0" applyNumberFormat="1" applyFont="1" applyFill="1" applyBorder="1" applyAlignment="1">
      <alignment horizontal="center" vertical="center" wrapText="1"/>
    </xf>
    <xf numFmtId="4" fontId="1" fillId="0" borderId="3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4" fontId="1" fillId="3" borderId="38" xfId="0" applyNumberFormat="1" applyFont="1" applyFill="1" applyBorder="1" applyAlignment="1">
      <alignment horizontal="center" vertical="center" wrapText="1"/>
    </xf>
    <xf numFmtId="166" fontId="0" fillId="7" borderId="9" xfId="0" applyNumberFormat="1" applyFill="1" applyBorder="1" applyAlignment="1">
      <alignment horizontal="center"/>
    </xf>
    <xf numFmtId="4" fontId="11" fillId="6" borderId="20" xfId="0" applyNumberFormat="1" applyFont="1" applyFill="1" applyBorder="1" applyAlignment="1">
      <alignment horizontal="center"/>
    </xf>
    <xf numFmtId="4" fontId="0" fillId="4" borderId="20" xfId="0" applyNumberFormat="1" applyFill="1" applyBorder="1" applyAlignment="1">
      <alignment horizontal="center"/>
    </xf>
    <xf numFmtId="0" fontId="44" fillId="0" borderId="0" xfId="0" applyFont="1"/>
    <xf numFmtId="166" fontId="8" fillId="4" borderId="6" xfId="0" applyNumberFormat="1" applyFont="1" applyFill="1" applyBorder="1" applyAlignment="1">
      <alignment horizontal="center"/>
    </xf>
    <xf numFmtId="4" fontId="0" fillId="4" borderId="22" xfId="0" applyNumberFormat="1" applyFill="1" applyBorder="1" applyAlignment="1">
      <alignment horizontal="center"/>
    </xf>
    <xf numFmtId="166" fontId="0" fillId="3" borderId="6" xfId="0" applyNumberFormat="1" applyFill="1" applyBorder="1" applyAlignment="1">
      <alignment horizontal="center"/>
    </xf>
    <xf numFmtId="4" fontId="11" fillId="6" borderId="7" xfId="0" applyNumberFormat="1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45" fillId="0" borderId="0" xfId="0" applyFont="1"/>
    <xf numFmtId="4" fontId="10" fillId="0" borderId="0" xfId="0" applyNumberFormat="1" applyFont="1"/>
    <xf numFmtId="4" fontId="8" fillId="2" borderId="27" xfId="0" applyNumberFormat="1" applyFont="1" applyFill="1" applyBorder="1" applyAlignment="1">
      <alignment horizontal="center"/>
    </xf>
    <xf numFmtId="166" fontId="0" fillId="0" borderId="6" xfId="0" applyNumberFormat="1" applyBorder="1" applyAlignment="1">
      <alignment horizontal="right"/>
    </xf>
    <xf numFmtId="166" fontId="0" fillId="6" borderId="6" xfId="0" applyNumberFormat="1" applyFill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46" fillId="13" borderId="6" xfId="0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6" fillId="13" borderId="6" xfId="0" applyFont="1" applyFill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/>
    </xf>
    <xf numFmtId="0" fontId="47" fillId="0" borderId="6" xfId="0" applyFont="1" applyBorder="1" applyAlignment="1">
      <alignment vertical="center" wrapText="1"/>
    </xf>
    <xf numFmtId="0" fontId="31" fillId="0" borderId="6" xfId="0" applyFont="1" applyBorder="1"/>
    <xf numFmtId="0" fontId="47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48" fillId="0" borderId="7" xfId="1" applyNumberFormat="1" applyBorder="1" applyAlignment="1" applyProtection="1">
      <alignment horizontal="center"/>
    </xf>
    <xf numFmtId="164" fontId="48" fillId="0" borderId="9" xfId="1" applyNumberFormat="1" applyBorder="1" applyAlignment="1" applyProtection="1">
      <alignment horizontal="center"/>
    </xf>
    <xf numFmtId="0" fontId="0" fillId="0" borderId="8" xfId="0" applyBorder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9" fontId="8" fillId="2" borderId="6" xfId="0" applyNumberFormat="1" applyFont="1" applyFill="1" applyBorder="1" applyAlignment="1">
      <alignment horizontal="left"/>
    </xf>
    <xf numFmtId="0" fontId="18" fillId="6" borderId="6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wrapText="1"/>
    </xf>
    <xf numFmtId="0" fontId="0" fillId="2" borderId="6" xfId="0" applyFill="1" applyBorder="1" applyAlignment="1">
      <alignment horizontal="left" vertical="center"/>
    </xf>
    <xf numFmtId="49" fontId="8" fillId="2" borderId="28" xfId="0" applyNumberFormat="1" applyFont="1" applyFill="1" applyBorder="1" applyAlignment="1">
      <alignment horizontal="right" vertical="center"/>
    </xf>
    <xf numFmtId="49" fontId="8" fillId="2" borderId="25" xfId="0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169" fontId="17" fillId="9" borderId="6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49" fontId="8" fillId="2" borderId="10" xfId="0" applyNumberFormat="1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166" fontId="8" fillId="2" borderId="6" xfId="0" applyNumberFormat="1" applyFont="1" applyFill="1" applyBorder="1" applyAlignment="1">
      <alignment horizontal="center" vertical="center"/>
    </xf>
    <xf numFmtId="0" fontId="0" fillId="0" borderId="18" xfId="0" applyBorder="1"/>
    <xf numFmtId="49" fontId="0" fillId="0" borderId="12" xfId="0" applyNumberFormat="1" applyBorder="1" applyAlignment="1">
      <alignment horizontal="center"/>
    </xf>
    <xf numFmtId="0" fontId="0" fillId="0" borderId="0" xfId="0" applyAlignment="1">
      <alignment horizontal="left" vertical="center"/>
    </xf>
    <xf numFmtId="49" fontId="8" fillId="2" borderId="1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49" fontId="0" fillId="5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6" borderId="6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9" fillId="0" borderId="6" xfId="0" applyFont="1" applyBorder="1"/>
    <xf numFmtId="49" fontId="0" fillId="2" borderId="6" xfId="0" applyNumberFormat="1" applyFill="1" applyBorder="1" applyAlignment="1">
      <alignment vertical="center"/>
    </xf>
    <xf numFmtId="0" fontId="0" fillId="0" borderId="16" xfId="0" applyBorder="1"/>
    <xf numFmtId="49" fontId="0" fillId="2" borderId="6" xfId="0" applyNumberFormat="1" applyFill="1" applyBorder="1" applyAlignment="1">
      <alignment horizontal="left" vertical="center"/>
    </xf>
    <xf numFmtId="168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5" xfId="0" applyNumberFormat="1" applyFill="1" applyBorder="1" applyAlignment="1">
      <alignment horizontal="left" vertical="center"/>
    </xf>
    <xf numFmtId="4" fontId="0" fillId="0" borderId="11" xfId="0" applyNumberFormat="1" applyBorder="1" applyAlignment="1">
      <alignment horizontal="center" vertical="center" wrapText="1"/>
    </xf>
    <xf numFmtId="166" fontId="9" fillId="3" borderId="7" xfId="0" applyNumberFormat="1" applyFont="1" applyFill="1" applyBorder="1" applyAlignment="1">
      <alignment horizontal="center"/>
    </xf>
    <xf numFmtId="167" fontId="8" fillId="0" borderId="7" xfId="0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/>
    </xf>
    <xf numFmtId="49" fontId="8" fillId="2" borderId="14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/>
    </xf>
    <xf numFmtId="0" fontId="26" fillId="10" borderId="0" xfId="2" applyFont="1" applyFill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3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7" fillId="0" borderId="0" xfId="3" applyFont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9" fillId="0" borderId="0" xfId="3" applyFont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7" fontId="43" fillId="0" borderId="7" xfId="0" applyNumberFormat="1" applyFont="1" applyBorder="1" applyAlignment="1">
      <alignment horizontal="center" vertical="center"/>
    </xf>
    <xf numFmtId="167" fontId="0" fillId="0" borderId="7" xfId="0" applyNumberFormat="1" applyBorder="1" applyAlignment="1">
      <alignment horizontal="center"/>
    </xf>
    <xf numFmtId="166" fontId="0" fillId="6" borderId="6" xfId="0" applyNumberFormat="1" applyFill="1" applyBorder="1" applyAlignment="1">
      <alignment horizontal="right" vertical="center"/>
    </xf>
    <xf numFmtId="166" fontId="0" fillId="0" borderId="7" xfId="0" applyNumberFormat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Resultado2" xfId="4" xr:uid="{00000000-0005-0000-0000-000003000000}"/>
    <cellStyle name="Vírgula" xfId="1" builtinId="3"/>
  </cellStyles>
  <dxfs count="8">
    <dxf>
      <font>
        <b/>
        <i val="0"/>
        <color rgb="FF006100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99"/>
        </patternFill>
      </fill>
    </dxf>
    <dxf>
      <font>
        <b/>
        <i val="0"/>
        <color rgb="FF006100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99"/>
        </patternFill>
      </fill>
    </dxf>
    <dxf>
      <font>
        <b/>
        <i val="0"/>
        <color rgb="FF006100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99"/>
        </patternFill>
      </fill>
    </dxf>
    <dxf>
      <font>
        <b/>
        <i val="0"/>
        <color rgb="FF006100"/>
      </font>
      <fill>
        <patternFill>
          <bgColor rgb="FFFFCC99"/>
        </patternFill>
      </fill>
    </dxf>
    <dxf>
      <font>
        <b/>
        <i val="0"/>
        <color rgb="FFFF0000"/>
      </font>
      <fill>
        <patternFill>
          <bgColor rgb="FFFFCC99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66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2E75B6"/>
      <rgbColor rgb="FFC5E0B4"/>
      <rgbColor rgb="FF808080"/>
      <rgbColor rgb="FF9999FF"/>
      <rgbColor rgb="FF993366"/>
      <rgbColor rgb="FFFFFFCC"/>
      <rgbColor rgb="FFDAE3F3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8F2A1"/>
      <rgbColor rgb="FFFFFF99"/>
      <rgbColor rgb="FFE7E6E6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A6A6A6"/>
      <rgbColor rgb="FF0C343D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showGridLines="0" zoomScale="110" zoomScaleNormal="110" workbookViewId="0">
      <selection activeCell="E13" sqref="E13"/>
    </sheetView>
  </sheetViews>
  <sheetFormatPr defaultColWidth="10.75" defaultRowHeight="14"/>
  <cols>
    <col min="1" max="1" width="5.25" customWidth="1"/>
    <col min="2" max="2" width="44.75" customWidth="1"/>
    <col min="3" max="3" width="16.25" style="1" bestFit="1" customWidth="1"/>
    <col min="4" max="4" width="19.08203125" style="2" bestFit="1" customWidth="1"/>
    <col min="5" max="5" width="15" style="2" customWidth="1"/>
    <col min="16384" max="16384" width="10.5" customWidth="1"/>
  </cols>
  <sheetData>
    <row r="1" spans="1:10" ht="28.5">
      <c r="A1" s="202" t="s">
        <v>0</v>
      </c>
      <c r="B1" s="202"/>
      <c r="C1" s="202"/>
      <c r="D1" s="202"/>
      <c r="E1" s="202"/>
    </row>
    <row r="2" spans="1:10" ht="23.5">
      <c r="A2" s="203" t="s">
        <v>1</v>
      </c>
      <c r="B2" s="203"/>
      <c r="C2" s="203"/>
      <c r="D2" s="203"/>
      <c r="E2" s="203"/>
    </row>
    <row r="3" spans="1:10" ht="17">
      <c r="A3" s="204" t="s">
        <v>2</v>
      </c>
      <c r="B3" s="204"/>
      <c r="C3" s="204"/>
      <c r="D3" s="204"/>
      <c r="E3" s="204"/>
    </row>
    <row r="4" spans="1:10" ht="4.5" customHeight="1">
      <c r="A4" s="3"/>
    </row>
    <row r="5" spans="1:10" ht="14.25" customHeight="1">
      <c r="A5" s="4" t="s">
        <v>3</v>
      </c>
      <c r="B5" s="4"/>
      <c r="C5" s="4"/>
    </row>
    <row r="6" spans="1:10" ht="15" customHeight="1">
      <c r="A6" s="4" t="s">
        <v>4</v>
      </c>
      <c r="B6" s="4"/>
      <c r="C6" s="4"/>
      <c r="D6" s="5"/>
      <c r="E6" s="5"/>
    </row>
    <row r="7" spans="1:10" ht="4.5" customHeight="1">
      <c r="A7" s="3"/>
    </row>
    <row r="8" spans="1:10" ht="15" customHeight="1">
      <c r="A8" s="205" t="s">
        <v>5</v>
      </c>
      <c r="B8" s="205"/>
      <c r="C8" s="205"/>
      <c r="D8" s="205"/>
      <c r="E8" s="205"/>
    </row>
    <row r="9" spans="1:10" ht="4.5" customHeight="1">
      <c r="A9" s="3"/>
    </row>
    <row r="10" spans="1:10" s="1" customFormat="1">
      <c r="A10" s="6" t="s">
        <v>6</v>
      </c>
      <c r="B10" s="7" t="s">
        <v>7</v>
      </c>
      <c r="C10" s="192" t="s">
        <v>497</v>
      </c>
      <c r="D10" s="193" t="s">
        <v>498</v>
      </c>
      <c r="E10" s="8" t="s">
        <v>9</v>
      </c>
      <c r="I10"/>
      <c r="J10"/>
    </row>
    <row r="11" spans="1:10" s="1" customFormat="1">
      <c r="A11" s="9">
        <v>1</v>
      </c>
      <c r="B11" s="10" t="s">
        <v>10</v>
      </c>
      <c r="C11" s="11">
        <v>7</v>
      </c>
      <c r="D11" s="194">
        <f>ROUND('Servente Limpeza'!E180,2)</f>
        <v>5472.48</v>
      </c>
      <c r="E11" s="195">
        <f>D11*(3*60+4*55)</f>
        <v>2188992</v>
      </c>
      <c r="I11"/>
      <c r="J11"/>
    </row>
    <row r="12" spans="1:10" s="1" customFormat="1">
      <c r="A12" s="12">
        <v>2</v>
      </c>
      <c r="B12" s="13" t="s">
        <v>11</v>
      </c>
      <c r="C12" s="14">
        <v>2</v>
      </c>
      <c r="D12" s="196">
        <f>ROUND(('Porteiro Diurno'!E160+'Porteiro Noturno'!E160)/2,2)</f>
        <v>5409.18</v>
      </c>
      <c r="E12" s="195">
        <f>C12*D12*60</f>
        <v>649101.60000000009</v>
      </c>
      <c r="I12"/>
      <c r="J12"/>
    </row>
    <row r="13" spans="1:10" s="1" customFormat="1">
      <c r="A13" s="12">
        <v>3</v>
      </c>
      <c r="B13" s="13" t="s">
        <v>12</v>
      </c>
      <c r="C13" s="14">
        <v>2</v>
      </c>
      <c r="D13" s="196">
        <f>ROUND(Recepcionista!E160,2)</f>
        <v>6729.09</v>
      </c>
      <c r="E13" s="195">
        <f>C13*D13*60</f>
        <v>807490.8</v>
      </c>
      <c r="I13"/>
      <c r="J13"/>
    </row>
    <row r="14" spans="1:10">
      <c r="A14" s="206" t="s">
        <v>13</v>
      </c>
      <c r="B14" s="206"/>
      <c r="C14" s="206"/>
      <c r="D14" s="206"/>
      <c r="E14" s="15">
        <f>SUM(E11:E13)</f>
        <v>3645584.4000000004</v>
      </c>
      <c r="G14" s="2"/>
      <c r="H14" s="16"/>
    </row>
    <row r="16" spans="1:10" ht="14.25" customHeight="1">
      <c r="A16" s="200" t="s">
        <v>14</v>
      </c>
      <c r="B16" s="200"/>
      <c r="C16" s="200"/>
      <c r="D16" s="200"/>
      <c r="E16" s="200"/>
    </row>
    <row r="17" spans="1:5">
      <c r="A17" s="201" t="s">
        <v>6</v>
      </c>
      <c r="B17" s="201"/>
      <c r="C17" s="201"/>
      <c r="D17" s="201"/>
      <c r="E17" s="17" t="s">
        <v>15</v>
      </c>
    </row>
    <row r="18" spans="1:5">
      <c r="A18" s="197" t="s">
        <v>16</v>
      </c>
      <c r="B18" s="197"/>
      <c r="C18" s="197"/>
      <c r="D18" s="197"/>
      <c r="E18" s="18">
        <f>Recepcionista!E164*Globalizadora!$C$13+AVERAGE('Porteiro Diurno'!E164,'Porteiro Noturno'!E167)*Globalizadora!$C$12+SUM('Servente Limpeza'!E169*'Servente Limpeza'!E177,'Servente Limpeza'!F169*'Servente Limpeza'!F177,'Servente Limpeza'!G169*'Servente Limpeza'!G177,'Servente Limpeza'!H169*'Servente Limpeza'!H177)</f>
        <v>1801.2184321747613</v>
      </c>
    </row>
    <row r="19" spans="1:5">
      <c r="A19" s="197" t="s">
        <v>17</v>
      </c>
      <c r="B19" s="197"/>
      <c r="C19" s="197"/>
      <c r="D19" s="197"/>
      <c r="E19" s="18">
        <f>Recepcionista!E165*Globalizadora!$C$13+AVERAGE('Porteiro Diurno'!E165,'Porteiro Noturno'!E168)*Globalizadora!$C$12+SUM('Servente Limpeza'!E170*'Servente Limpeza'!E177,'Servente Limpeza'!F170*'Servente Limpeza'!F177,'Servente Limpeza'!G170*'Servente Limpeza'!G177,'Servente Limpeza'!H170*'Servente Limpeza'!H177)</f>
        <v>1801.2184321747613</v>
      </c>
    </row>
    <row r="20" spans="1:5">
      <c r="A20" s="197" t="s">
        <v>18</v>
      </c>
      <c r="B20" s="197"/>
      <c r="C20" s="197"/>
      <c r="D20" s="197"/>
      <c r="E20" s="18">
        <f>Recepcionista!E166*Globalizadora!$C$13+AVERAGE('Porteiro Diurno'!E166,'Porteiro Noturno'!E169)*Globalizadora!$C$12+SUM('Servente Limpeza'!E171*'Servente Limpeza'!E177,'Servente Limpeza'!F171*'Servente Limpeza'!F177,'Servente Limpeza'!G171*'Servente Limpeza'!G177,'Servente Limpeza'!H171*'Servente Limpeza'!H177)</f>
        <v>815.19729763491591</v>
      </c>
    </row>
    <row r="21" spans="1:5">
      <c r="A21" s="197" t="s">
        <v>19</v>
      </c>
      <c r="B21" s="197"/>
      <c r="C21" s="197"/>
      <c r="D21" s="197"/>
      <c r="E21" s="18">
        <f>Recepcionista!E167*Globalizadora!$C$13+AVERAGE('Porteiro Diurno'!E167,'Porteiro Noturno'!E170)*Globalizadora!$C$12+SUM('Servente Limpeza'!E172*'Servente Limpeza'!E177,'Servente Limpeza'!F172*'Servente Limpeza'!F177,'Servente Limpeza'!G172*'Servente Limpeza'!G177,'Servente Limpeza'!H172*'Servente Limpeza'!H177)</f>
        <v>757.24693271020578</v>
      </c>
    </row>
    <row r="22" spans="1:5">
      <c r="A22" s="197" t="s">
        <v>20</v>
      </c>
      <c r="B22" s="197"/>
      <c r="C22" s="197"/>
      <c r="D22" s="197"/>
      <c r="E22" s="18">
        <f>Recepcionista!E168*Globalizadora!$C$13+AVERAGE('Porteiro Diurno'!E168,'Porteiro Noturno'!E171)*Globalizadora!$C$12+SUM('Servente Limpeza'!E173*'Servente Limpeza'!E177,'Servente Limpeza'!F173*'Servente Limpeza'!F177,'Servente Limpeza'!G173*'Servente Limpeza'!G177,'Servente Limpeza'!H173*'Servente Limpeza'!H177)</f>
        <v>1690.9397526538578</v>
      </c>
    </row>
    <row r="23" spans="1:5">
      <c r="A23" s="198" t="s">
        <v>21</v>
      </c>
      <c r="B23" s="198"/>
      <c r="C23" s="198"/>
      <c r="D23" s="198"/>
      <c r="E23" s="19">
        <f>SUM(E18:E22)</f>
        <v>6865.8208473485029</v>
      </c>
    </row>
    <row r="25" spans="1:5">
      <c r="A25" t="s">
        <v>22</v>
      </c>
    </row>
    <row r="26" spans="1:5">
      <c r="C26" s="199"/>
      <c r="D26" s="199"/>
    </row>
  </sheetData>
  <mergeCells count="14">
    <mergeCell ref="A1:E1"/>
    <mergeCell ref="A2:E2"/>
    <mergeCell ref="A3:E3"/>
    <mergeCell ref="A8:E8"/>
    <mergeCell ref="A14:D14"/>
    <mergeCell ref="A21:D21"/>
    <mergeCell ref="A22:D22"/>
    <mergeCell ref="A23:D23"/>
    <mergeCell ref="C26:D26"/>
    <mergeCell ref="A16:E16"/>
    <mergeCell ref="A17:D17"/>
    <mergeCell ref="A18:D18"/>
    <mergeCell ref="A19:D19"/>
    <mergeCell ref="A20:D20"/>
  </mergeCells>
  <printOptions horizontalCentered="1"/>
  <pageMargins left="0.7" right="0.7" top="0.75" bottom="0.75" header="0.3" footer="0.3"/>
  <pageSetup paperSize="9" fitToHeight="0" pageOrder="overThenDown" orientation="landscape" useFirstPageNumber="1" horizontalDpi="300" verticalDpi="300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8"/>
  <sheetViews>
    <sheetView showGridLines="0" topLeftCell="A135" zoomScale="110" zoomScaleNormal="110" workbookViewId="0">
      <selection activeCell="A135" sqref="A135:H135"/>
    </sheetView>
  </sheetViews>
  <sheetFormatPr defaultColWidth="10.75" defaultRowHeight="14"/>
  <cols>
    <col min="1" max="1" width="3.75" style="20" customWidth="1"/>
    <col min="2" max="2" width="39.5" customWidth="1"/>
    <col min="3" max="3" width="13.25" style="1" customWidth="1"/>
    <col min="4" max="4" width="17.33203125" style="21" customWidth="1"/>
    <col min="5" max="5" width="24.08203125" style="22" customWidth="1"/>
    <col min="6" max="6" width="24.08203125" style="1" customWidth="1"/>
    <col min="7" max="8" width="24.08203125" customWidth="1"/>
    <col min="9" max="9" width="17.58203125" customWidth="1"/>
    <col min="10" max="10" width="22.25" customWidth="1"/>
    <col min="11" max="11" width="50.83203125" customWidth="1"/>
    <col min="12" max="12" width="17.25" customWidth="1"/>
  </cols>
  <sheetData>
    <row r="1" spans="1:9">
      <c r="A1" s="243" t="str">
        <f>Globalizadora!A5</f>
        <v>Processo Administrativo: 23503.000998/2024-62</v>
      </c>
      <c r="B1" s="243"/>
      <c r="C1" s="243"/>
      <c r="D1" s="243"/>
      <c r="E1" s="243"/>
    </row>
    <row r="2" spans="1:9">
      <c r="A2" s="244" t="str">
        <f>Globalizadora!A6</f>
        <v>Pregão Eletrônico Nº:</v>
      </c>
      <c r="B2" s="244"/>
      <c r="C2" s="244"/>
      <c r="D2" s="244"/>
      <c r="E2" s="244"/>
    </row>
    <row r="4" spans="1:9">
      <c r="A4" s="245" t="s">
        <v>23</v>
      </c>
      <c r="B4" s="245"/>
      <c r="C4" s="245"/>
      <c r="D4" s="245"/>
      <c r="E4" s="245"/>
    </row>
    <row r="5" spans="1:9" ht="4.5" customHeight="1">
      <c r="A5" s="23"/>
    </row>
    <row r="6" spans="1:9">
      <c r="A6" s="220" t="s">
        <v>24</v>
      </c>
      <c r="B6" s="220"/>
      <c r="C6" s="220"/>
      <c r="D6" s="220"/>
      <c r="E6" s="220"/>
    </row>
    <row r="7" spans="1:9">
      <c r="A7" s="25" t="s">
        <v>25</v>
      </c>
      <c r="B7" s="235" t="s">
        <v>26</v>
      </c>
      <c r="C7" s="235"/>
      <c r="D7" s="246"/>
      <c r="E7" s="246"/>
    </row>
    <row r="8" spans="1:9">
      <c r="A8" s="25" t="s">
        <v>27</v>
      </c>
      <c r="B8" s="235" t="s">
        <v>28</v>
      </c>
      <c r="C8" s="235"/>
      <c r="D8" s="237" t="s">
        <v>29</v>
      </c>
      <c r="E8" s="237"/>
    </row>
    <row r="9" spans="1:9">
      <c r="A9" s="25" t="s">
        <v>30</v>
      </c>
      <c r="B9" s="235" t="s">
        <v>31</v>
      </c>
      <c r="C9" s="235"/>
      <c r="D9" s="237">
        <v>2025</v>
      </c>
      <c r="E9" s="237"/>
      <c r="I9" s="5"/>
    </row>
    <row r="10" spans="1:9">
      <c r="A10" s="25" t="s">
        <v>32</v>
      </c>
      <c r="B10" s="238" t="s">
        <v>33</v>
      </c>
      <c r="C10" s="238"/>
      <c r="D10" s="237">
        <v>60</v>
      </c>
      <c r="E10" s="237"/>
    </row>
    <row r="11" spans="1:9">
      <c r="A11" s="220" t="s">
        <v>34</v>
      </c>
      <c r="B11" s="220"/>
      <c r="C11" s="220"/>
      <c r="D11" s="220"/>
      <c r="E11" s="220"/>
    </row>
    <row r="12" spans="1:9">
      <c r="A12" s="25" t="s">
        <v>35</v>
      </c>
      <c r="B12" s="235" t="s">
        <v>36</v>
      </c>
      <c r="C12" s="235"/>
      <c r="D12" s="240" t="s">
        <v>37</v>
      </c>
      <c r="E12" s="240"/>
    </row>
    <row r="13" spans="1:9">
      <c r="A13" s="25" t="s">
        <v>38</v>
      </c>
      <c r="B13" s="235" t="s">
        <v>39</v>
      </c>
      <c r="C13" s="235"/>
      <c r="D13" s="241">
        <v>1596.27</v>
      </c>
      <c r="E13" s="241"/>
    </row>
    <row r="14" spans="1:9" ht="13.5" customHeight="1">
      <c r="A14" s="25" t="s">
        <v>40</v>
      </c>
      <c r="B14" s="235" t="s">
        <v>41</v>
      </c>
      <c r="C14" s="235"/>
      <c r="D14" s="242" t="s">
        <v>42</v>
      </c>
      <c r="E14" s="242"/>
    </row>
    <row r="15" spans="1:9">
      <c r="A15" s="25" t="s">
        <v>43</v>
      </c>
      <c r="B15" s="235" t="s">
        <v>44</v>
      </c>
      <c r="C15" s="235"/>
      <c r="D15" s="236" t="s">
        <v>45</v>
      </c>
      <c r="E15" s="236"/>
    </row>
    <row r="16" spans="1:9">
      <c r="A16" s="25" t="s">
        <v>46</v>
      </c>
      <c r="B16" s="235" t="s">
        <v>47</v>
      </c>
      <c r="C16" s="235"/>
      <c r="D16" s="237" t="s">
        <v>48</v>
      </c>
      <c r="E16" s="237"/>
    </row>
    <row r="17" spans="1:7" ht="27.75" customHeight="1">
      <c r="A17" s="27" t="s">
        <v>49</v>
      </c>
      <c r="B17" s="238" t="s">
        <v>50</v>
      </c>
      <c r="C17" s="238"/>
      <c r="D17" s="239" t="s">
        <v>51</v>
      </c>
      <c r="E17" s="239"/>
    </row>
    <row r="18" spans="1:7">
      <c r="A18" s="23"/>
    </row>
    <row r="19" spans="1:7">
      <c r="A19" s="220" t="s">
        <v>52</v>
      </c>
      <c r="B19" s="220"/>
      <c r="C19" s="220"/>
      <c r="D19" s="220"/>
      <c r="E19" s="220"/>
    </row>
    <row r="20" spans="1:7" ht="7.5" customHeight="1">
      <c r="A20" s="234"/>
      <c r="B20" s="234"/>
      <c r="C20" s="234"/>
      <c r="D20" s="234"/>
      <c r="E20" s="234"/>
    </row>
    <row r="21" spans="1:7">
      <c r="A21" s="25" t="s">
        <v>35</v>
      </c>
      <c r="B21" s="233" t="s">
        <v>53</v>
      </c>
      <c r="C21" s="233"/>
      <c r="D21" s="233"/>
      <c r="E21" s="28" t="s">
        <v>54</v>
      </c>
    </row>
    <row r="22" spans="1:7" ht="7.5" customHeight="1">
      <c r="A22" s="234"/>
      <c r="B22" s="234"/>
      <c r="C22" s="234"/>
      <c r="D22" s="234"/>
      <c r="E22" s="234"/>
    </row>
    <row r="23" spans="1:7">
      <c r="A23" s="25" t="s">
        <v>38</v>
      </c>
      <c r="B23" s="233" t="s">
        <v>55</v>
      </c>
      <c r="C23" s="233"/>
      <c r="D23" s="233"/>
      <c r="E23" s="26" t="s">
        <v>56</v>
      </c>
    </row>
    <row r="24" spans="1:7">
      <c r="A24" s="25" t="s">
        <v>40</v>
      </c>
      <c r="B24" s="233" t="s">
        <v>57</v>
      </c>
      <c r="C24" s="233"/>
      <c r="D24" s="233"/>
      <c r="E24" s="26">
        <v>44</v>
      </c>
    </row>
    <row r="25" spans="1:7">
      <c r="A25" s="25" t="s">
        <v>43</v>
      </c>
      <c r="B25" s="233" t="s">
        <v>58</v>
      </c>
      <c r="C25" s="233"/>
      <c r="D25" s="233"/>
      <c r="E25" s="29" t="s">
        <v>59</v>
      </c>
    </row>
    <row r="26" spans="1:7" ht="7.5" customHeight="1">
      <c r="A26" s="234"/>
      <c r="B26" s="234"/>
      <c r="C26" s="234"/>
      <c r="D26" s="234"/>
      <c r="E26" s="234"/>
    </row>
    <row r="27" spans="1:7">
      <c r="A27" s="25" t="s">
        <v>46</v>
      </c>
      <c r="B27" s="233" t="s">
        <v>60</v>
      </c>
      <c r="C27" s="233"/>
      <c r="D27" s="233"/>
      <c r="E27" s="28">
        <v>3.5</v>
      </c>
    </row>
    <row r="28" spans="1:7">
      <c r="A28" s="25" t="s">
        <v>49</v>
      </c>
      <c r="B28" s="233" t="s">
        <v>61</v>
      </c>
      <c r="C28" s="233"/>
      <c r="D28" s="233"/>
      <c r="E28" s="26">
        <v>2</v>
      </c>
    </row>
    <row r="29" spans="1:7">
      <c r="A29" s="25" t="s">
        <v>62</v>
      </c>
      <c r="B29" s="233" t="s">
        <v>63</v>
      </c>
      <c r="C29" s="233"/>
      <c r="D29" s="233"/>
      <c r="E29" s="28">
        <v>29.15</v>
      </c>
      <c r="G29" s="30"/>
    </row>
    <row r="30" spans="1:7" ht="7.5" customHeight="1">
      <c r="A30" s="234"/>
      <c r="B30" s="234"/>
      <c r="C30" s="234"/>
      <c r="D30" s="234"/>
      <c r="E30" s="234"/>
    </row>
    <row r="31" spans="1:7">
      <c r="A31" s="25" t="s">
        <v>64</v>
      </c>
      <c r="B31" s="233" t="s">
        <v>65</v>
      </c>
      <c r="C31" s="233"/>
      <c r="D31" s="31" t="s">
        <v>66</v>
      </c>
      <c r="E31" s="28">
        <v>1518</v>
      </c>
    </row>
    <row r="32" spans="1:7" ht="7.5" customHeight="1">
      <c r="A32" s="234"/>
      <c r="B32" s="234"/>
      <c r="C32" s="234"/>
      <c r="D32" s="234"/>
      <c r="E32" s="234"/>
    </row>
    <row r="33" spans="1:9">
      <c r="A33" s="219" t="s">
        <v>67</v>
      </c>
      <c r="B33" s="219"/>
      <c r="C33" s="219"/>
      <c r="D33" s="219"/>
      <c r="E33" s="32">
        <f>(E37+E38+E39)/(E24*5)</f>
        <v>7.2557727272727268</v>
      </c>
    </row>
    <row r="34" spans="1:9">
      <c r="A34" s="33"/>
    </row>
    <row r="35" spans="1:9">
      <c r="A35" s="220" t="s">
        <v>68</v>
      </c>
      <c r="B35" s="220"/>
      <c r="C35" s="220"/>
      <c r="D35" s="220"/>
      <c r="E35" s="24" t="s">
        <v>69</v>
      </c>
      <c r="F35" s="34" t="s">
        <v>70</v>
      </c>
      <c r="G35" s="34" t="s">
        <v>71</v>
      </c>
      <c r="H35" s="34" t="s">
        <v>72</v>
      </c>
    </row>
    <row r="36" spans="1:9">
      <c r="A36" s="221" t="s">
        <v>73</v>
      </c>
      <c r="B36" s="221"/>
      <c r="C36" s="221"/>
      <c r="D36" s="35" t="s">
        <v>74</v>
      </c>
      <c r="E36" s="36" t="s">
        <v>15</v>
      </c>
      <c r="F36" s="36" t="s">
        <v>15</v>
      </c>
      <c r="G36" s="36" t="s">
        <v>15</v>
      </c>
      <c r="H36" s="36" t="s">
        <v>15</v>
      </c>
    </row>
    <row r="37" spans="1:9">
      <c r="A37" s="37" t="s">
        <v>25</v>
      </c>
      <c r="B37" s="217" t="s">
        <v>75</v>
      </c>
      <c r="C37" s="217"/>
      <c r="D37" s="217"/>
      <c r="E37" s="39">
        <f>$D$13</f>
        <v>1596.27</v>
      </c>
      <c r="F37" s="39">
        <f>$D$13</f>
        <v>1596.27</v>
      </c>
      <c r="G37" s="39">
        <f>$D$13</f>
        <v>1596.27</v>
      </c>
      <c r="H37" s="39">
        <f>$D$13</f>
        <v>1596.27</v>
      </c>
    </row>
    <row r="38" spans="1:9">
      <c r="A38" s="37" t="s">
        <v>27</v>
      </c>
      <c r="B38" s="217" t="s">
        <v>76</v>
      </c>
      <c r="C38" s="217"/>
      <c r="D38" s="40">
        <v>0</v>
      </c>
      <c r="E38" s="41">
        <f>E37*D38</f>
        <v>0</v>
      </c>
      <c r="F38" s="41">
        <f>F37*E38</f>
        <v>0</v>
      </c>
      <c r="G38" s="41">
        <f>G37*F38</f>
        <v>0</v>
      </c>
      <c r="H38" s="41">
        <f>H37*G38</f>
        <v>0</v>
      </c>
      <c r="I38" s="42"/>
    </row>
    <row r="39" spans="1:9">
      <c r="A39" s="37" t="s">
        <v>30</v>
      </c>
      <c r="B39" s="217" t="s">
        <v>77</v>
      </c>
      <c r="C39" s="217"/>
      <c r="D39" s="40">
        <v>0.4</v>
      </c>
      <c r="E39" s="41">
        <v>0</v>
      </c>
      <c r="F39" s="41">
        <f>D39*E31</f>
        <v>607.20000000000005</v>
      </c>
      <c r="G39" s="41">
        <f>F39*G31</f>
        <v>0</v>
      </c>
      <c r="H39" s="41">
        <f>D39*E31</f>
        <v>607.20000000000005</v>
      </c>
    </row>
    <row r="40" spans="1:9">
      <c r="A40" s="37" t="s">
        <v>32</v>
      </c>
      <c r="B40" s="43" t="s">
        <v>78</v>
      </c>
      <c r="C40" s="229">
        <v>0</v>
      </c>
      <c r="D40" s="230">
        <v>0.2</v>
      </c>
      <c r="E40" s="41">
        <f>E33*D40*C40</f>
        <v>0</v>
      </c>
      <c r="F40" s="41">
        <f>F33*E40*D40</f>
        <v>0</v>
      </c>
      <c r="G40" s="41">
        <f>G33*F40*E40</f>
        <v>0</v>
      </c>
      <c r="H40" s="41">
        <f>H33*G40*F40</f>
        <v>0</v>
      </c>
    </row>
    <row r="41" spans="1:9">
      <c r="A41" s="37" t="s">
        <v>79</v>
      </c>
      <c r="B41" s="43" t="s">
        <v>80</v>
      </c>
      <c r="C41" s="229"/>
      <c r="D41" s="230"/>
      <c r="E41" s="41">
        <f>(((E33*1.14285714)*D40)-(E33*D40))*C40</f>
        <v>0</v>
      </c>
      <c r="F41" s="41">
        <f>(((F33*1.14285714)*E40)-(F33*E40))*D40</f>
        <v>0</v>
      </c>
      <c r="G41" s="41">
        <f>(((G33*1.14285714)*F40)-(G33*F40))*E40</f>
        <v>0</v>
      </c>
      <c r="H41" s="41">
        <f>(((H33*1.14285714)*G40)-(H33*G40))*F40</f>
        <v>0</v>
      </c>
      <c r="I41" s="42"/>
    </row>
    <row r="42" spans="1:9">
      <c r="A42" s="228" t="s">
        <v>81</v>
      </c>
      <c r="B42" s="217" t="s">
        <v>82</v>
      </c>
      <c r="C42" s="45">
        <v>0</v>
      </c>
      <c r="D42" s="46">
        <v>0.6</v>
      </c>
      <c r="E42" s="41">
        <f t="shared" ref="E42:H45" si="0">IF(L42=1,($E$33+($E$33*D42))*C42,($E$33*D42)*C42)</f>
        <v>0</v>
      </c>
      <c r="F42" s="41">
        <f t="shared" si="0"/>
        <v>0</v>
      </c>
      <c r="G42" s="41">
        <f t="shared" si="0"/>
        <v>0</v>
      </c>
      <c r="H42" s="41">
        <f t="shared" si="0"/>
        <v>0</v>
      </c>
    </row>
    <row r="43" spans="1:9">
      <c r="A43" s="228"/>
      <c r="B43" s="217"/>
      <c r="C43" s="45">
        <v>0</v>
      </c>
      <c r="D43" s="46">
        <v>1</v>
      </c>
      <c r="E43" s="41">
        <f t="shared" si="0"/>
        <v>0</v>
      </c>
      <c r="F43" s="41">
        <f t="shared" si="0"/>
        <v>0</v>
      </c>
      <c r="G43" s="41">
        <f t="shared" si="0"/>
        <v>0</v>
      </c>
      <c r="H43" s="41">
        <f t="shared" si="0"/>
        <v>0</v>
      </c>
    </row>
    <row r="44" spans="1:9">
      <c r="A44" s="44" t="s">
        <v>83</v>
      </c>
      <c r="B44" s="38" t="s">
        <v>84</v>
      </c>
      <c r="C44" s="45">
        <v>0</v>
      </c>
      <c r="D44" s="46">
        <v>1</v>
      </c>
      <c r="E44" s="41">
        <f t="shared" si="0"/>
        <v>0</v>
      </c>
      <c r="F44" s="41">
        <f t="shared" si="0"/>
        <v>0</v>
      </c>
      <c r="G44" s="41">
        <f t="shared" si="0"/>
        <v>0</v>
      </c>
      <c r="H44" s="41">
        <f t="shared" si="0"/>
        <v>0</v>
      </c>
    </row>
    <row r="45" spans="1:9">
      <c r="A45" s="37" t="s">
        <v>85</v>
      </c>
      <c r="B45" s="47" t="s">
        <v>86</v>
      </c>
      <c r="C45" s="45">
        <v>0</v>
      </c>
      <c r="D45" s="46">
        <v>0.5</v>
      </c>
      <c r="E45" s="41">
        <f t="shared" si="0"/>
        <v>0</v>
      </c>
      <c r="F45" s="41">
        <f t="shared" si="0"/>
        <v>0</v>
      </c>
      <c r="G45" s="41">
        <f t="shared" si="0"/>
        <v>0</v>
      </c>
      <c r="H45" s="41">
        <f t="shared" si="0"/>
        <v>0</v>
      </c>
    </row>
    <row r="46" spans="1:9">
      <c r="A46" s="37" t="s">
        <v>87</v>
      </c>
      <c r="B46" s="232" t="s">
        <v>88</v>
      </c>
      <c r="C46" s="232"/>
      <c r="D46" s="232"/>
      <c r="E46" s="41">
        <f>SUM(E42:E45)*20%</f>
        <v>0</v>
      </c>
      <c r="F46" s="41">
        <f>SUM(F42:F45)*20%</f>
        <v>0</v>
      </c>
      <c r="G46" s="41">
        <f>SUM(G42:G45)*20%</f>
        <v>0</v>
      </c>
      <c r="H46" s="41">
        <f>SUM(H42:H45)*20%</f>
        <v>0</v>
      </c>
    </row>
    <row r="47" spans="1:9">
      <c r="A47" s="37" t="s">
        <v>89</v>
      </c>
      <c r="B47" s="217" t="s">
        <v>90</v>
      </c>
      <c r="C47" s="217"/>
      <c r="D47" s="217"/>
      <c r="E47" s="28">
        <v>0</v>
      </c>
      <c r="F47" s="28">
        <v>0</v>
      </c>
      <c r="G47" s="28">
        <v>0</v>
      </c>
      <c r="H47" s="28">
        <v>0</v>
      </c>
    </row>
    <row r="48" spans="1:9">
      <c r="A48" s="219" t="s">
        <v>91</v>
      </c>
      <c r="B48" s="219"/>
      <c r="C48" s="219"/>
      <c r="D48" s="219"/>
      <c r="E48" s="48">
        <f>SUM(E37:E47)</f>
        <v>1596.27</v>
      </c>
      <c r="F48" s="48">
        <f>SUM(F37:F47)</f>
        <v>2203.4700000000003</v>
      </c>
      <c r="G48" s="48">
        <f>SUM(G37:G47)</f>
        <v>1596.27</v>
      </c>
      <c r="H48" s="48">
        <f>SUM(H37:H47)</f>
        <v>2203.4700000000003</v>
      </c>
    </row>
    <row r="49" spans="1:11">
      <c r="A49" s="49"/>
      <c r="B49" s="49"/>
      <c r="C49" s="49"/>
      <c r="D49" s="49"/>
      <c r="E49" s="50"/>
    </row>
    <row r="50" spans="1:11">
      <c r="A50" s="49"/>
      <c r="B50" s="49"/>
      <c r="C50" s="49"/>
      <c r="D50" s="49"/>
      <c r="E50" s="50"/>
    </row>
    <row r="52" spans="1:11">
      <c r="A52" s="220" t="s">
        <v>92</v>
      </c>
      <c r="B52" s="220"/>
      <c r="C52" s="220"/>
      <c r="D52" s="220"/>
      <c r="E52" s="220"/>
      <c r="F52" s="220"/>
      <c r="G52" s="220"/>
      <c r="H52" s="220"/>
    </row>
    <row r="53" spans="1:11">
      <c r="A53" s="226" t="s">
        <v>93</v>
      </c>
      <c r="B53" s="226"/>
      <c r="C53" s="226"/>
      <c r="D53" s="226"/>
      <c r="E53" s="226"/>
      <c r="F53" s="226"/>
      <c r="G53" s="226"/>
      <c r="H53" s="226"/>
    </row>
    <row r="54" spans="1:11" ht="7.5" customHeight="1">
      <c r="A54" s="223"/>
      <c r="B54" s="223"/>
      <c r="C54" s="223"/>
      <c r="D54" s="223"/>
      <c r="E54" s="223"/>
    </row>
    <row r="55" spans="1:11">
      <c r="A55" s="220" t="s">
        <v>94</v>
      </c>
      <c r="B55" s="220"/>
      <c r="C55" s="220"/>
      <c r="D55" s="220"/>
      <c r="E55" s="24" t="s">
        <v>69</v>
      </c>
      <c r="F55" s="34" t="s">
        <v>70</v>
      </c>
      <c r="G55" s="34" t="s">
        <v>71</v>
      </c>
      <c r="H55" s="34" t="s">
        <v>72</v>
      </c>
    </row>
    <row r="56" spans="1:11">
      <c r="A56" s="221" t="s">
        <v>95</v>
      </c>
      <c r="B56" s="221"/>
      <c r="C56" s="221"/>
      <c r="D56" s="35" t="s">
        <v>74</v>
      </c>
      <c r="E56" s="36" t="s">
        <v>15</v>
      </c>
      <c r="F56" s="36" t="s">
        <v>15</v>
      </c>
      <c r="G56" s="36" t="s">
        <v>15</v>
      </c>
      <c r="H56" s="36" t="s">
        <v>15</v>
      </c>
    </row>
    <row r="57" spans="1:11">
      <c r="A57" s="37" t="s">
        <v>25</v>
      </c>
      <c r="B57" s="217" t="s">
        <v>16</v>
      </c>
      <c r="C57" s="217"/>
      <c r="D57" s="51">
        <v>8.3299999999999999E-2</v>
      </c>
      <c r="E57" s="52">
        <f>E48*$D$57</f>
        <v>132.969291</v>
      </c>
      <c r="F57" s="52">
        <f>F48*$D$57</f>
        <v>183.54905100000002</v>
      </c>
      <c r="G57" s="52">
        <f>G48*$D$57</f>
        <v>132.969291</v>
      </c>
      <c r="H57" s="52">
        <f>H48*$D$57</f>
        <v>183.54905100000002</v>
      </c>
    </row>
    <row r="58" spans="1:11" ht="14.5">
      <c r="A58" s="37" t="s">
        <v>96</v>
      </c>
      <c r="B58" s="231" t="s">
        <v>17</v>
      </c>
      <c r="C58" s="231"/>
      <c r="D58" s="53">
        <v>8.3299999999999999E-2</v>
      </c>
      <c r="E58" s="54">
        <f>E48*$D$58</f>
        <v>132.969291</v>
      </c>
      <c r="F58" s="54">
        <f>F48*$D$58</f>
        <v>183.54905100000002</v>
      </c>
      <c r="G58" s="54">
        <f>G48*$D$58</f>
        <v>132.969291</v>
      </c>
      <c r="H58" s="54">
        <f>H48*$D$58</f>
        <v>183.54905100000002</v>
      </c>
    </row>
    <row r="59" spans="1:11" ht="14.5">
      <c r="A59" s="55" t="s">
        <v>97</v>
      </c>
      <c r="B59" s="217" t="s">
        <v>98</v>
      </c>
      <c r="C59" s="217"/>
      <c r="D59" s="51">
        <v>3.7699999999999997E-2</v>
      </c>
      <c r="E59" s="56">
        <f>E48*$D$59</f>
        <v>60.179378999999997</v>
      </c>
      <c r="F59" s="56">
        <f>F48*$D$59</f>
        <v>83.070819</v>
      </c>
      <c r="G59" s="56">
        <f>G48*$D$59</f>
        <v>60.179378999999997</v>
      </c>
      <c r="H59" s="56">
        <f>H48*$D$59</f>
        <v>83.070819</v>
      </c>
      <c r="K59" s="57"/>
    </row>
    <row r="60" spans="1:11">
      <c r="A60" s="55" t="s">
        <v>27</v>
      </c>
      <c r="B60" s="217" t="s">
        <v>99</v>
      </c>
      <c r="C60" s="217"/>
      <c r="D60" s="58">
        <f>SUM(D58:D59)</f>
        <v>0.121</v>
      </c>
      <c r="E60" s="59">
        <f>SUM(E58:E59)</f>
        <v>193.14866999999998</v>
      </c>
      <c r="F60" s="59">
        <f>SUM(F58:F59)</f>
        <v>266.61986999999999</v>
      </c>
      <c r="G60" s="59">
        <f>SUM(G58:G59)</f>
        <v>193.14866999999998</v>
      </c>
      <c r="H60" s="59">
        <f>SUM(H58:H59)</f>
        <v>266.61986999999999</v>
      </c>
      <c r="K60" s="60"/>
    </row>
    <row r="61" spans="1:11">
      <c r="A61" s="61" t="s">
        <v>30</v>
      </c>
      <c r="B61" s="217" t="s">
        <v>100</v>
      </c>
      <c r="C61" s="217"/>
      <c r="D61" s="62">
        <v>0</v>
      </c>
      <c r="E61" s="63">
        <f>SUM(E57,E60)*$D$61</f>
        <v>0</v>
      </c>
      <c r="F61" s="63">
        <f>SUM(F57,F60)*$D$61</f>
        <v>0</v>
      </c>
      <c r="G61" s="63">
        <f>SUM(G57,G60)*$D$61</f>
        <v>0</v>
      </c>
      <c r="H61" s="63">
        <f>SUM(H57,H60)*$D$61</f>
        <v>0</v>
      </c>
      <c r="K61" s="60"/>
    </row>
    <row r="62" spans="1:11">
      <c r="A62" s="219" t="s">
        <v>101</v>
      </c>
      <c r="B62" s="219"/>
      <c r="C62" s="219"/>
      <c r="D62" s="219"/>
      <c r="E62" s="64">
        <f>SUM(E57,E60,E61)</f>
        <v>326.11796099999998</v>
      </c>
      <c r="F62" s="64">
        <f>SUM(F57,F60,F61)</f>
        <v>450.16892100000001</v>
      </c>
      <c r="G62" s="64">
        <f>SUM(G57,G60,G61)</f>
        <v>326.11796099999998</v>
      </c>
      <c r="H62" s="64">
        <f>SUM(H57,H60,H61)</f>
        <v>450.16892100000001</v>
      </c>
      <c r="K62" s="60"/>
    </row>
    <row r="63" spans="1:11" ht="14.25" customHeight="1">
      <c r="A63" s="223"/>
      <c r="B63" s="223"/>
      <c r="C63" s="223"/>
      <c r="D63" s="223"/>
      <c r="E63" s="223"/>
      <c r="K63" s="60"/>
    </row>
    <row r="64" spans="1:11">
      <c r="A64" s="220" t="s">
        <v>102</v>
      </c>
      <c r="B64" s="220"/>
      <c r="C64" s="220"/>
      <c r="D64" s="220"/>
      <c r="E64" s="24" t="s">
        <v>69</v>
      </c>
      <c r="F64" s="34" t="s">
        <v>70</v>
      </c>
      <c r="G64" s="34" t="s">
        <v>71</v>
      </c>
      <c r="H64" s="34" t="s">
        <v>72</v>
      </c>
    </row>
    <row r="65" spans="1:8">
      <c r="A65" s="221" t="s">
        <v>103</v>
      </c>
      <c r="B65" s="221"/>
      <c r="C65" s="221"/>
      <c r="D65" s="35" t="s">
        <v>74</v>
      </c>
      <c r="E65" s="36" t="s">
        <v>15</v>
      </c>
      <c r="F65" s="36" t="s">
        <v>15</v>
      </c>
      <c r="G65" s="36" t="s">
        <v>15</v>
      </c>
      <c r="H65" s="36" t="s">
        <v>15</v>
      </c>
    </row>
    <row r="66" spans="1:8" ht="14.5">
      <c r="A66" s="37" t="s">
        <v>25</v>
      </c>
      <c r="B66" s="217" t="s">
        <v>104</v>
      </c>
      <c r="C66" s="217"/>
      <c r="D66" s="65">
        <v>0.2</v>
      </c>
      <c r="E66" s="66">
        <f>($E$48+$E$62)*$D$66</f>
        <v>384.4775922</v>
      </c>
      <c r="F66" s="66">
        <f>(F48+F62)*$D$66</f>
        <v>530.72778420000009</v>
      </c>
      <c r="G66" s="66">
        <f>(G48+G62)*$D$66</f>
        <v>384.4775922</v>
      </c>
      <c r="H66" s="66">
        <f>(H48+H62)*$D$66</f>
        <v>530.72778420000009</v>
      </c>
    </row>
    <row r="67" spans="1:8" ht="14.5">
      <c r="A67" s="37" t="s">
        <v>27</v>
      </c>
      <c r="B67" s="217" t="s">
        <v>105</v>
      </c>
      <c r="C67" s="217"/>
      <c r="D67" s="65">
        <v>2.5000000000000001E-2</v>
      </c>
      <c r="E67" s="66">
        <f>(E$48+E$62)*$D$67</f>
        <v>48.059699025</v>
      </c>
      <c r="F67" s="66">
        <f>(F$48+F$62)*$D$67</f>
        <v>66.340973025000011</v>
      </c>
      <c r="G67" s="66">
        <f>(G$48+G$62)*$D$67</f>
        <v>48.059699025</v>
      </c>
      <c r="H67" s="66">
        <f>(H$48+H$62)*$D$67</f>
        <v>66.340973025000011</v>
      </c>
    </row>
    <row r="68" spans="1:8" ht="14.5">
      <c r="A68" s="37" t="s">
        <v>30</v>
      </c>
      <c r="B68" s="217" t="s">
        <v>106</v>
      </c>
      <c r="C68" s="217"/>
      <c r="D68" s="65">
        <v>0.03</v>
      </c>
      <c r="E68" s="66">
        <f>(E48+E62)*$D$68</f>
        <v>57.671638829999992</v>
      </c>
      <c r="F68" s="66">
        <f>(F48+F62)*$D$68</f>
        <v>79.609167630000002</v>
      </c>
      <c r="G68" s="66">
        <f>(G48+G62)*$D$68</f>
        <v>57.671638829999992</v>
      </c>
      <c r="H68" s="66">
        <f>(H48+H62)*$D$68</f>
        <v>79.609167630000002</v>
      </c>
    </row>
    <row r="69" spans="1:8" ht="14.5">
      <c r="A69" s="37" t="s">
        <v>32</v>
      </c>
      <c r="B69" s="217" t="s">
        <v>107</v>
      </c>
      <c r="C69" s="217"/>
      <c r="D69" s="65">
        <v>1.4999999999999999E-2</v>
      </c>
      <c r="E69" s="66">
        <f>(E48+E62)*$D$69</f>
        <v>28.835819414999996</v>
      </c>
      <c r="F69" s="66">
        <f>(F48+F62)*$D$69</f>
        <v>39.804583815000001</v>
      </c>
      <c r="G69" s="66">
        <f>(G48+G62)*$D$69</f>
        <v>28.835819414999996</v>
      </c>
      <c r="H69" s="66">
        <f>(H48+H62)*$D$69</f>
        <v>39.804583815000001</v>
      </c>
    </row>
    <row r="70" spans="1:8" ht="14.5">
      <c r="A70" s="37" t="s">
        <v>79</v>
      </c>
      <c r="B70" s="38" t="s">
        <v>108</v>
      </c>
      <c r="C70" s="45">
        <v>499</v>
      </c>
      <c r="D70" s="65">
        <v>0.01</v>
      </c>
      <c r="E70" s="66">
        <f>(E48+E62)*$D$70</f>
        <v>19.223879610000001</v>
      </c>
      <c r="F70" s="66">
        <f>(F48+F62)*$D$70</f>
        <v>26.536389210000003</v>
      </c>
      <c r="G70" s="66">
        <f>(G48+G62)*$D$70</f>
        <v>19.223879610000001</v>
      </c>
      <c r="H70" s="66">
        <f>(H48+H62)*$D$70</f>
        <v>26.536389210000003</v>
      </c>
    </row>
    <row r="71" spans="1:8" ht="14.5">
      <c r="A71" s="37" t="s">
        <v>81</v>
      </c>
      <c r="B71" s="217" t="s">
        <v>109</v>
      </c>
      <c r="C71" s="217"/>
      <c r="D71" s="65">
        <v>6.0000000000000001E-3</v>
      </c>
      <c r="E71" s="66">
        <f>(E48+E62)*$D$71</f>
        <v>11.534327766000001</v>
      </c>
      <c r="F71" s="66">
        <f>(F48+F62)*$D$71</f>
        <v>15.921833526000002</v>
      </c>
      <c r="G71" s="66">
        <f>(G48+G62)*$D$71</f>
        <v>11.534327766000001</v>
      </c>
      <c r="H71" s="66">
        <f>(H48+H62)*$D$71</f>
        <v>15.921833526000002</v>
      </c>
    </row>
    <row r="72" spans="1:8" ht="14.5">
      <c r="A72" s="37" t="s">
        <v>83</v>
      </c>
      <c r="B72" s="217" t="s">
        <v>110</v>
      </c>
      <c r="C72" s="217"/>
      <c r="D72" s="65">
        <v>2E-3</v>
      </c>
      <c r="E72" s="66">
        <f>(E48+E62)*$D$72</f>
        <v>3.8447759219999997</v>
      </c>
      <c r="F72" s="66">
        <f>(F48+F62)*$D$72</f>
        <v>5.3072778420000004</v>
      </c>
      <c r="G72" s="66">
        <f>(G48+G62)*$D$72</f>
        <v>3.8447759219999997</v>
      </c>
      <c r="H72" s="66">
        <f>(H48+H62)*$D$72</f>
        <v>5.3072778420000004</v>
      </c>
    </row>
    <row r="73" spans="1:8" ht="14.5">
      <c r="A73" s="37" t="s">
        <v>85</v>
      </c>
      <c r="B73" s="217" t="s">
        <v>111</v>
      </c>
      <c r="C73" s="217"/>
      <c r="D73" s="65">
        <v>0.08</v>
      </c>
      <c r="E73" s="66">
        <f>(E48+E62)*$D$73</f>
        <v>153.79103688000001</v>
      </c>
      <c r="F73" s="66">
        <f>(F48+F62)*$D$73</f>
        <v>212.29111368000002</v>
      </c>
      <c r="G73" s="66">
        <f>(G48+G62)*$D$73</f>
        <v>153.79103688000001</v>
      </c>
      <c r="H73" s="66">
        <f>(H48+H62)*$D$73</f>
        <v>212.29111368000002</v>
      </c>
    </row>
    <row r="74" spans="1:8">
      <c r="A74" s="219" t="s">
        <v>112</v>
      </c>
      <c r="B74" s="219"/>
      <c r="C74" s="219"/>
      <c r="D74" s="67">
        <f>SUM(D66:D73)</f>
        <v>0.36800000000000005</v>
      </c>
      <c r="E74" s="64">
        <f>SUM(E66:E73)</f>
        <v>707.43876964800006</v>
      </c>
      <c r="F74" s="64">
        <f>SUM(F66:F73)</f>
        <v>976.5391229280001</v>
      </c>
      <c r="G74" s="64">
        <f>SUM(G66:G73)</f>
        <v>707.43876964800006</v>
      </c>
      <c r="H74" s="64">
        <f>SUM(H66:H73)</f>
        <v>976.5391229280001</v>
      </c>
    </row>
    <row r="75" spans="1:8" ht="7.5" customHeight="1">
      <c r="A75" s="223"/>
      <c r="B75" s="223"/>
      <c r="C75" s="223"/>
      <c r="D75" s="223"/>
      <c r="E75" s="223"/>
    </row>
    <row r="76" spans="1:8">
      <c r="A76" s="220" t="s">
        <v>113</v>
      </c>
      <c r="B76" s="220"/>
      <c r="C76" s="220"/>
      <c r="D76" s="220"/>
      <c r="E76" s="24" t="s">
        <v>69</v>
      </c>
      <c r="F76" s="34" t="s">
        <v>70</v>
      </c>
      <c r="G76" s="34" t="s">
        <v>71</v>
      </c>
      <c r="H76" s="34" t="s">
        <v>72</v>
      </c>
    </row>
    <row r="77" spans="1:8">
      <c r="A77" s="221" t="s">
        <v>114</v>
      </c>
      <c r="B77" s="221"/>
      <c r="C77" s="221"/>
      <c r="D77" s="35" t="s">
        <v>115</v>
      </c>
      <c r="E77" s="36" t="s">
        <v>15</v>
      </c>
      <c r="F77" s="36" t="s">
        <v>15</v>
      </c>
      <c r="G77" s="36" t="s">
        <v>15</v>
      </c>
      <c r="H77" s="36" t="s">
        <v>15</v>
      </c>
    </row>
    <row r="78" spans="1:8">
      <c r="A78" s="228" t="s">
        <v>25</v>
      </c>
      <c r="B78" s="43" t="s">
        <v>116</v>
      </c>
      <c r="C78" s="229">
        <v>21</v>
      </c>
      <c r="D78" s="230">
        <v>0.06</v>
      </c>
      <c r="E78" s="41">
        <f>$C$78*$E$28*$E$27</f>
        <v>147</v>
      </c>
      <c r="F78" s="41">
        <f>$C$78*$E$28*$E$27</f>
        <v>147</v>
      </c>
      <c r="G78" s="41">
        <f>$C$78*$E$28*$E$27</f>
        <v>147</v>
      </c>
      <c r="H78" s="41">
        <f>$C$78*$E$28*$E$27</f>
        <v>147</v>
      </c>
    </row>
    <row r="79" spans="1:8">
      <c r="A79" s="228"/>
      <c r="B79" s="43" t="s">
        <v>117</v>
      </c>
      <c r="C79" s="229"/>
      <c r="D79" s="230"/>
      <c r="E79" s="41">
        <f>IF($C$78=0,0,-($E$37*$D$78))</f>
        <v>-95.776199999999989</v>
      </c>
      <c r="F79" s="41">
        <f>IF($C$78=0,0,-($F$37*$D$78))</f>
        <v>-95.776199999999989</v>
      </c>
      <c r="G79" s="41">
        <f>IF($C$78=0,0,-($G$37*$D$78))</f>
        <v>-95.776199999999989</v>
      </c>
      <c r="H79" s="41">
        <f>IF($C$78=0,0,-($H$37*$D$78))</f>
        <v>-95.776199999999989</v>
      </c>
    </row>
    <row r="80" spans="1:8">
      <c r="A80" s="228"/>
      <c r="B80" s="217" t="s">
        <v>21</v>
      </c>
      <c r="C80" s="217"/>
      <c r="D80" s="217"/>
      <c r="E80" s="68">
        <f>SUM($E$78:$E$79)</f>
        <v>51.223800000000011</v>
      </c>
      <c r="F80" s="68">
        <f>SUM($F$78:$F$79)</f>
        <v>51.223800000000011</v>
      </c>
      <c r="G80" s="68">
        <f>SUM($G$78:$G$79)</f>
        <v>51.223800000000011</v>
      </c>
      <c r="H80" s="68">
        <f>SUM($H$78:$H$79)</f>
        <v>51.223800000000011</v>
      </c>
    </row>
    <row r="81" spans="1:8">
      <c r="A81" s="228" t="s">
        <v>27</v>
      </c>
      <c r="B81" s="43" t="s">
        <v>118</v>
      </c>
      <c r="C81" s="229">
        <v>21</v>
      </c>
      <c r="D81" s="230">
        <v>0.2</v>
      </c>
      <c r="E81" s="41">
        <f>$C$81*$E$29</f>
        <v>612.15</v>
      </c>
      <c r="F81" s="41">
        <f>$C$81*$E$29</f>
        <v>612.15</v>
      </c>
      <c r="G81" s="41">
        <f>$C$81*$E$29</f>
        <v>612.15</v>
      </c>
      <c r="H81" s="41">
        <f>$C$81*$E$29</f>
        <v>612.15</v>
      </c>
    </row>
    <row r="82" spans="1:8">
      <c r="A82" s="228"/>
      <c r="B82" s="43" t="s">
        <v>117</v>
      </c>
      <c r="C82" s="229"/>
      <c r="D82" s="230"/>
      <c r="E82" s="41">
        <f>-$E$81*$D$81</f>
        <v>-122.43</v>
      </c>
      <c r="F82" s="41">
        <f>-$F$81*$D$81</f>
        <v>-122.43</v>
      </c>
      <c r="G82" s="41">
        <f>-$G$81*$D$81</f>
        <v>-122.43</v>
      </c>
      <c r="H82" s="41">
        <f>-$H$81*$D$81</f>
        <v>-122.43</v>
      </c>
    </row>
    <row r="83" spans="1:8">
      <c r="A83" s="228"/>
      <c r="B83" s="217" t="s">
        <v>21</v>
      </c>
      <c r="C83" s="217"/>
      <c r="D83" s="217"/>
      <c r="E83" s="68">
        <f>SUM($E$81:$E$82)</f>
        <v>489.71999999999997</v>
      </c>
      <c r="F83" s="68">
        <f>SUM($F$81:$F$82)</f>
        <v>489.71999999999997</v>
      </c>
      <c r="G83" s="68">
        <f>SUM($G$81:$G$82)</f>
        <v>489.71999999999997</v>
      </c>
      <c r="H83" s="68">
        <f>SUM($H$81:$H$82)</f>
        <v>489.71999999999997</v>
      </c>
    </row>
    <row r="84" spans="1:8">
      <c r="A84" s="37" t="s">
        <v>30</v>
      </c>
      <c r="B84" s="227" t="s">
        <v>119</v>
      </c>
      <c r="C84" s="227"/>
      <c r="D84" s="227"/>
      <c r="E84" s="69">
        <v>51.88</v>
      </c>
      <c r="F84" s="69">
        <f>E84</f>
        <v>51.88</v>
      </c>
      <c r="G84" s="69">
        <f>E84</f>
        <v>51.88</v>
      </c>
      <c r="H84" s="69">
        <f>E84</f>
        <v>51.88</v>
      </c>
    </row>
    <row r="85" spans="1:8">
      <c r="A85" s="37" t="s">
        <v>32</v>
      </c>
      <c r="B85" s="217" t="s">
        <v>120</v>
      </c>
      <c r="C85" s="217"/>
      <c r="D85" s="217"/>
      <c r="E85" s="70">
        <v>3.53</v>
      </c>
      <c r="F85" s="70">
        <f>E85</f>
        <v>3.53</v>
      </c>
      <c r="G85" s="70">
        <f>E85</f>
        <v>3.53</v>
      </c>
      <c r="H85" s="70">
        <f>G85</f>
        <v>3.53</v>
      </c>
    </row>
    <row r="86" spans="1:8">
      <c r="A86" s="37" t="s">
        <v>79</v>
      </c>
      <c r="B86" s="217" t="s">
        <v>121</v>
      </c>
      <c r="C86" s="217"/>
      <c r="D86" s="217"/>
      <c r="E86" s="41">
        <v>0</v>
      </c>
      <c r="F86" s="41">
        <v>0</v>
      </c>
      <c r="G86" s="41">
        <v>0</v>
      </c>
      <c r="H86" s="41">
        <v>0</v>
      </c>
    </row>
    <row r="87" spans="1:8">
      <c r="A87" s="37" t="s">
        <v>81</v>
      </c>
      <c r="B87" s="227" t="s">
        <v>122</v>
      </c>
      <c r="C87" s="227"/>
      <c r="D87" s="227"/>
      <c r="E87" s="41">
        <v>0</v>
      </c>
      <c r="F87" s="41">
        <v>0</v>
      </c>
      <c r="G87" s="41">
        <v>0</v>
      </c>
      <c r="H87" s="41">
        <v>0</v>
      </c>
    </row>
    <row r="88" spans="1:8">
      <c r="A88" s="37" t="s">
        <v>83</v>
      </c>
      <c r="B88" s="227" t="s">
        <v>90</v>
      </c>
      <c r="C88" s="227"/>
      <c r="D88" s="227"/>
      <c r="E88" s="41">
        <v>0</v>
      </c>
      <c r="F88" s="41">
        <v>0</v>
      </c>
      <c r="G88" s="41">
        <v>0</v>
      </c>
      <c r="H88" s="41">
        <v>0</v>
      </c>
    </row>
    <row r="89" spans="1:8">
      <c r="A89" s="37" t="s">
        <v>85</v>
      </c>
      <c r="B89" s="227" t="s">
        <v>90</v>
      </c>
      <c r="C89" s="227"/>
      <c r="D89" s="227"/>
      <c r="E89" s="41">
        <v>0</v>
      </c>
      <c r="F89" s="41">
        <v>0</v>
      </c>
      <c r="G89" s="41">
        <v>0</v>
      </c>
      <c r="H89" s="41">
        <v>0</v>
      </c>
    </row>
    <row r="90" spans="1:8">
      <c r="A90" s="219" t="s">
        <v>123</v>
      </c>
      <c r="B90" s="219"/>
      <c r="C90" s="219"/>
      <c r="D90" s="219"/>
      <c r="E90" s="32">
        <f>SUM(E80,E83,E84:E89)</f>
        <v>596.35379999999998</v>
      </c>
      <c r="F90" s="32">
        <f>SUM(F80,F83,F84:F89)</f>
        <v>596.35379999999998</v>
      </c>
      <c r="G90" s="32">
        <f>SUM(G80,G83,G84:G89)</f>
        <v>596.35379999999998</v>
      </c>
      <c r="H90" s="32">
        <f>SUM(H80,H83,H84:H89)</f>
        <v>596.35379999999998</v>
      </c>
    </row>
    <row r="91" spans="1:8" ht="7.5" customHeight="1">
      <c r="A91" s="223"/>
      <c r="B91" s="223"/>
      <c r="C91" s="223"/>
      <c r="D91" s="223"/>
      <c r="E91" s="223"/>
    </row>
    <row r="92" spans="1:8">
      <c r="A92" s="220" t="s">
        <v>124</v>
      </c>
      <c r="B92" s="220"/>
      <c r="C92" s="220"/>
      <c r="D92" s="220"/>
      <c r="E92" s="24" t="s">
        <v>69</v>
      </c>
      <c r="F92" s="34" t="s">
        <v>70</v>
      </c>
      <c r="G92" s="34" t="s">
        <v>71</v>
      </c>
      <c r="H92" s="34" t="s">
        <v>72</v>
      </c>
    </row>
    <row r="93" spans="1:8">
      <c r="A93" s="221" t="s">
        <v>125</v>
      </c>
      <c r="B93" s="221"/>
      <c r="C93" s="221"/>
      <c r="D93" s="221"/>
      <c r="E93" s="36" t="s">
        <v>15</v>
      </c>
      <c r="F93" s="36" t="s">
        <v>15</v>
      </c>
      <c r="G93" s="36" t="s">
        <v>15</v>
      </c>
      <c r="H93" s="36" t="s">
        <v>15</v>
      </c>
    </row>
    <row r="94" spans="1:8">
      <c r="A94" s="37" t="s">
        <v>126</v>
      </c>
      <c r="B94" s="225" t="s">
        <v>95</v>
      </c>
      <c r="C94" s="225"/>
      <c r="D94" s="225"/>
      <c r="E94" s="68">
        <f>E62</f>
        <v>326.11796099999998</v>
      </c>
      <c r="F94" s="68">
        <f>F62</f>
        <v>450.16892100000001</v>
      </c>
      <c r="G94" s="68">
        <f>G62</f>
        <v>326.11796099999998</v>
      </c>
      <c r="H94" s="68">
        <f>H62</f>
        <v>450.16892100000001</v>
      </c>
    </row>
    <row r="95" spans="1:8">
      <c r="A95" s="37" t="s">
        <v>127</v>
      </c>
      <c r="B95" s="217" t="s">
        <v>103</v>
      </c>
      <c r="C95" s="217"/>
      <c r="D95" s="217"/>
      <c r="E95" s="68">
        <f>E74</f>
        <v>707.43876964800006</v>
      </c>
      <c r="F95" s="68">
        <f>F74</f>
        <v>976.5391229280001</v>
      </c>
      <c r="G95" s="68">
        <f>G74</f>
        <v>707.43876964800006</v>
      </c>
      <c r="H95" s="68">
        <f>H74</f>
        <v>976.5391229280001</v>
      </c>
    </row>
    <row r="96" spans="1:8">
      <c r="A96" s="37" t="s">
        <v>128</v>
      </c>
      <c r="B96" s="217" t="s">
        <v>114</v>
      </c>
      <c r="C96" s="217"/>
      <c r="D96" s="217"/>
      <c r="E96" s="68">
        <f>E90</f>
        <v>596.35379999999998</v>
      </c>
      <c r="F96" s="68">
        <f>F90</f>
        <v>596.35379999999998</v>
      </c>
      <c r="G96" s="68">
        <f>G90</f>
        <v>596.35379999999998</v>
      </c>
      <c r="H96" s="68">
        <f>H90</f>
        <v>596.35379999999998</v>
      </c>
    </row>
    <row r="97" spans="1:10">
      <c r="A97" s="219" t="s">
        <v>129</v>
      </c>
      <c r="B97" s="219"/>
      <c r="C97" s="219"/>
      <c r="D97" s="219"/>
      <c r="E97" s="32">
        <f>SUM(E94:E96)</f>
        <v>1629.9105306480001</v>
      </c>
      <c r="F97" s="32">
        <f>SUM(F94:F96)</f>
        <v>2023.0618439280001</v>
      </c>
      <c r="G97" s="32">
        <f>SUM(G94:G96)</f>
        <v>1629.9105306480001</v>
      </c>
      <c r="H97" s="32">
        <f>SUM(H94:H96)</f>
        <v>2023.0618439280001</v>
      </c>
    </row>
    <row r="98" spans="1:10" ht="42.75" customHeight="1"/>
    <row r="99" spans="1:10">
      <c r="A99" s="220" t="s">
        <v>130</v>
      </c>
      <c r="B99" s="220"/>
      <c r="C99" s="220"/>
      <c r="D99" s="220"/>
      <c r="E99" s="24" t="s">
        <v>69</v>
      </c>
      <c r="F99" s="34" t="s">
        <v>70</v>
      </c>
      <c r="G99" s="34" t="s">
        <v>71</v>
      </c>
      <c r="H99" s="34" t="s">
        <v>72</v>
      </c>
    </row>
    <row r="100" spans="1:10">
      <c r="A100" s="221" t="s">
        <v>131</v>
      </c>
      <c r="B100" s="221"/>
      <c r="C100" s="221"/>
      <c r="D100" s="35" t="s">
        <v>74</v>
      </c>
      <c r="E100" s="36" t="s">
        <v>15</v>
      </c>
      <c r="F100" s="36" t="s">
        <v>15</v>
      </c>
      <c r="G100" s="36" t="s">
        <v>15</v>
      </c>
      <c r="H100" s="36" t="s">
        <v>15</v>
      </c>
      <c r="I100" s="42"/>
    </row>
    <row r="101" spans="1:10" ht="14.5">
      <c r="A101" s="37" t="s">
        <v>25</v>
      </c>
      <c r="B101" s="217" t="s">
        <v>132</v>
      </c>
      <c r="C101" s="217"/>
      <c r="D101" s="65">
        <f>0.42%</f>
        <v>4.1999999999999997E-3</v>
      </c>
      <c r="E101" s="41">
        <f>E48*$D$101</f>
        <v>6.7043339999999993</v>
      </c>
      <c r="F101" s="41">
        <f>F48*$D$101</f>
        <v>9.2545739999999999</v>
      </c>
      <c r="G101" s="41">
        <f>G48*$D$101</f>
        <v>6.7043339999999993</v>
      </c>
      <c r="H101" s="41">
        <f>H48*$D$101</f>
        <v>9.2545739999999999</v>
      </c>
      <c r="I101" s="1"/>
    </row>
    <row r="102" spans="1:10" ht="14.5">
      <c r="A102" s="37" t="s">
        <v>27</v>
      </c>
      <c r="B102" s="217" t="s">
        <v>133</v>
      </c>
      <c r="C102" s="217"/>
      <c r="D102" s="65">
        <f>D101*0.08</f>
        <v>3.3599999999999998E-4</v>
      </c>
      <c r="E102" s="41">
        <f>E48*$D$102</f>
        <v>0.53634671999999994</v>
      </c>
      <c r="F102" s="41">
        <f>F48*$D$102</f>
        <v>0.74036592000000001</v>
      </c>
      <c r="G102" s="41">
        <f>G48*$D$102</f>
        <v>0.53634671999999994</v>
      </c>
      <c r="H102" s="41">
        <f>H48*$D$102</f>
        <v>0.74036592000000001</v>
      </c>
    </row>
    <row r="103" spans="1:10" ht="14.5">
      <c r="A103" s="37" t="s">
        <v>30</v>
      </c>
      <c r="B103" s="217" t="s">
        <v>134</v>
      </c>
      <c r="C103" s="217"/>
      <c r="D103" s="65">
        <f>3.44%</f>
        <v>3.44E-2</v>
      </c>
      <c r="E103" s="41">
        <f>E48*$D$103</f>
        <v>54.911687999999998</v>
      </c>
      <c r="F103" s="41">
        <f>F48*$D$103</f>
        <v>75.799368000000015</v>
      </c>
      <c r="G103" s="41">
        <f>G48*$D$103</f>
        <v>54.911687999999998</v>
      </c>
      <c r="H103" s="41">
        <f>H48*$D$103</f>
        <v>75.799368000000015</v>
      </c>
    </row>
    <row r="104" spans="1:10" ht="14.5">
      <c r="A104" s="37" t="s">
        <v>32</v>
      </c>
      <c r="B104" s="217" t="s">
        <v>135</v>
      </c>
      <c r="C104" s="217"/>
      <c r="D104" s="65">
        <f>7/30/12/5</f>
        <v>3.8888888888888888E-3</v>
      </c>
      <c r="E104" s="41">
        <f>E48*$D$104</f>
        <v>6.2077166666666663</v>
      </c>
      <c r="F104" s="41">
        <f>F48*$D$104</f>
        <v>8.5690500000000007</v>
      </c>
      <c r="G104" s="41">
        <f>G48*$D$104</f>
        <v>6.2077166666666663</v>
      </c>
      <c r="H104" s="41">
        <f>H48*$D$104</f>
        <v>8.5690500000000007</v>
      </c>
      <c r="J104" s="30"/>
    </row>
    <row r="105" spans="1:10">
      <c r="A105" s="37" t="s">
        <v>79</v>
      </c>
      <c r="B105" s="217" t="s">
        <v>136</v>
      </c>
      <c r="C105" s="217"/>
      <c r="D105" s="71">
        <f>D74</f>
        <v>0.36800000000000005</v>
      </c>
      <c r="E105" s="41">
        <f>E104*$D$105</f>
        <v>2.2844397333333335</v>
      </c>
      <c r="F105" s="41">
        <f>F104*$D$105</f>
        <v>3.1534104000000007</v>
      </c>
      <c r="G105" s="41">
        <f>G104*$D$105</f>
        <v>2.2844397333333335</v>
      </c>
      <c r="H105" s="41">
        <f>H104*$D$105</f>
        <v>3.1534104000000007</v>
      </c>
    </row>
    <row r="106" spans="1:10" ht="14.5">
      <c r="A106" s="37" t="s">
        <v>81</v>
      </c>
      <c r="B106" s="217" t="s">
        <v>137</v>
      </c>
      <c r="C106" s="217"/>
      <c r="D106" s="65">
        <f>0.062%</f>
        <v>6.2E-4</v>
      </c>
      <c r="E106" s="41">
        <f>E48*$D$106</f>
        <v>0.98968739999999999</v>
      </c>
      <c r="F106" s="41">
        <f>F48*$D$106</f>
        <v>1.3661514000000001</v>
      </c>
      <c r="G106" s="41">
        <f>G48*$D$106</f>
        <v>0.98968739999999999</v>
      </c>
      <c r="H106" s="41">
        <f>H48*$D$106</f>
        <v>1.3661514000000001</v>
      </c>
      <c r="J106" s="30"/>
    </row>
    <row r="107" spans="1:10">
      <c r="A107" s="219" t="s">
        <v>138</v>
      </c>
      <c r="B107" s="219"/>
      <c r="C107" s="219"/>
      <c r="D107" s="219"/>
      <c r="E107" s="32">
        <f>SUM(E101:E106)</f>
        <v>71.634212519999991</v>
      </c>
      <c r="F107" s="32">
        <f>SUM(F101:F106)</f>
        <v>98.882919720000032</v>
      </c>
      <c r="G107" s="32">
        <f>SUM(G101:G106)</f>
        <v>71.634212519999991</v>
      </c>
      <c r="H107" s="32">
        <f>SUM(H101:H106)</f>
        <v>98.882919720000032</v>
      </c>
    </row>
    <row r="108" spans="1:10" ht="44.25" customHeight="1"/>
    <row r="109" spans="1:10">
      <c r="A109" s="220" t="s">
        <v>139</v>
      </c>
      <c r="B109" s="220"/>
      <c r="C109" s="220"/>
      <c r="D109" s="220"/>
      <c r="E109" s="220"/>
      <c r="F109" s="220"/>
      <c r="G109" s="220"/>
      <c r="H109" s="220"/>
    </row>
    <row r="110" spans="1:10">
      <c r="A110" s="226" t="s">
        <v>140</v>
      </c>
      <c r="B110" s="226"/>
      <c r="C110" s="226"/>
      <c r="D110" s="226"/>
      <c r="E110" s="226"/>
      <c r="F110" s="226"/>
      <c r="G110" s="226"/>
      <c r="H110" s="226"/>
    </row>
    <row r="111" spans="1:10" ht="7.5" customHeight="1">
      <c r="A111" s="223"/>
      <c r="B111" s="223"/>
      <c r="C111" s="223"/>
      <c r="D111" s="223"/>
      <c r="E111" s="223"/>
    </row>
    <row r="112" spans="1:10">
      <c r="A112" s="220" t="s">
        <v>141</v>
      </c>
      <c r="B112" s="220"/>
      <c r="C112" s="220"/>
      <c r="D112" s="220"/>
      <c r="E112" s="24" t="s">
        <v>69</v>
      </c>
      <c r="F112" s="34" t="s">
        <v>70</v>
      </c>
      <c r="G112" s="34" t="s">
        <v>71</v>
      </c>
      <c r="H112" s="34" t="s">
        <v>72</v>
      </c>
    </row>
    <row r="113" spans="1:8">
      <c r="A113" s="221" t="s">
        <v>142</v>
      </c>
      <c r="B113" s="221"/>
      <c r="C113" s="221"/>
      <c r="D113" s="35" t="s">
        <v>74</v>
      </c>
      <c r="E113" s="36" t="s">
        <v>15</v>
      </c>
      <c r="F113" s="36" t="s">
        <v>15</v>
      </c>
      <c r="G113" s="36" t="s">
        <v>15</v>
      </c>
      <c r="H113" s="36" t="s">
        <v>15</v>
      </c>
    </row>
    <row r="114" spans="1:8">
      <c r="A114" s="37" t="s">
        <v>25</v>
      </c>
      <c r="B114" s="217" t="s">
        <v>143</v>
      </c>
      <c r="C114" s="217"/>
      <c r="D114" s="72">
        <v>8.3299999999999999E-2</v>
      </c>
      <c r="E114" s="41">
        <f>(E48*$D$114)</f>
        <v>132.969291</v>
      </c>
      <c r="F114" s="41">
        <f>(F48*$D$114)</f>
        <v>183.54905100000002</v>
      </c>
      <c r="G114" s="41">
        <f>(G48*$D$114)</f>
        <v>132.969291</v>
      </c>
      <c r="H114" s="41">
        <f>(H48*$D$114)</f>
        <v>183.54905100000002</v>
      </c>
    </row>
    <row r="115" spans="1:8">
      <c r="A115" s="37" t="s">
        <v>27</v>
      </c>
      <c r="B115" s="217" t="s">
        <v>144</v>
      </c>
      <c r="C115" s="217"/>
      <c r="D115" s="73">
        <v>1.3899999999999999E-2</v>
      </c>
      <c r="E115" s="41">
        <f>E48*$D$115</f>
        <v>22.188153</v>
      </c>
      <c r="F115" s="41">
        <f>F48*$D$115</f>
        <v>30.628233000000002</v>
      </c>
      <c r="G115" s="41">
        <f>G48*$D$115</f>
        <v>22.188153</v>
      </c>
      <c r="H115" s="41">
        <f>H48*$D$115</f>
        <v>30.628233000000002</v>
      </c>
    </row>
    <row r="116" spans="1:8">
      <c r="A116" s="37" t="s">
        <v>30</v>
      </c>
      <c r="B116" s="217" t="s">
        <v>142</v>
      </c>
      <c r="C116" s="217"/>
      <c r="D116" s="73">
        <v>2.8E-3</v>
      </c>
      <c r="E116" s="41">
        <f>E48*$D$116</f>
        <v>4.4695559999999999</v>
      </c>
      <c r="F116" s="41">
        <f>F48*$D$116</f>
        <v>6.1697160000000011</v>
      </c>
      <c r="G116" s="41">
        <f>G48*$D$116</f>
        <v>4.4695559999999999</v>
      </c>
      <c r="H116" s="41">
        <f>H48*$D$116</f>
        <v>6.1697160000000011</v>
      </c>
    </row>
    <row r="117" spans="1:8">
      <c r="A117" s="37" t="s">
        <v>32</v>
      </c>
      <c r="B117" s="217" t="s">
        <v>145</v>
      </c>
      <c r="C117" s="217"/>
      <c r="D117" s="73">
        <v>2.0000000000000001E-4</v>
      </c>
      <c r="E117" s="41">
        <f>E48*$D$117</f>
        <v>0.31925400000000004</v>
      </c>
      <c r="F117" s="41">
        <f>F48*$D$117</f>
        <v>0.44069400000000009</v>
      </c>
      <c r="G117" s="41">
        <f>G48*$D$117</f>
        <v>0.31925400000000004</v>
      </c>
      <c r="H117" s="41">
        <f>H48*$D$117</f>
        <v>0.44069400000000009</v>
      </c>
    </row>
    <row r="118" spans="1:8">
      <c r="A118" s="37" t="s">
        <v>79</v>
      </c>
      <c r="B118" s="217" t="s">
        <v>146</v>
      </c>
      <c r="C118" s="217"/>
      <c r="D118" s="73">
        <v>6.9999999999999999E-4</v>
      </c>
      <c r="E118" s="41">
        <f>E48*$D$118</f>
        <v>1.117389</v>
      </c>
      <c r="F118" s="41">
        <f>F48*$D$118</f>
        <v>1.5424290000000003</v>
      </c>
      <c r="G118" s="41">
        <f>G48*$D$118</f>
        <v>1.117389</v>
      </c>
      <c r="H118" s="41">
        <f>H48*$D$118</f>
        <v>1.5424290000000003</v>
      </c>
    </row>
    <row r="119" spans="1:8">
      <c r="A119" s="37" t="s">
        <v>81</v>
      </c>
      <c r="B119" s="217" t="s">
        <v>147</v>
      </c>
      <c r="C119" s="217"/>
      <c r="D119" s="73">
        <v>2.8999999999999998E-3</v>
      </c>
      <c r="E119" s="41">
        <f>E48*$D$119</f>
        <v>4.6291829999999994</v>
      </c>
      <c r="F119" s="41">
        <f>F48*$D$119</f>
        <v>6.3900630000000005</v>
      </c>
      <c r="G119" s="41">
        <f>G48*$D$119</f>
        <v>4.6291829999999994</v>
      </c>
      <c r="H119" s="41">
        <f>H48*$D$119</f>
        <v>6.3900630000000005</v>
      </c>
    </row>
    <row r="120" spans="1:8">
      <c r="A120" s="37" t="s">
        <v>83</v>
      </c>
      <c r="B120" s="217" t="s">
        <v>90</v>
      </c>
      <c r="C120" s="217"/>
      <c r="D120" s="73"/>
      <c r="E120" s="41">
        <f>$E$48*D120</f>
        <v>0</v>
      </c>
      <c r="F120" s="41">
        <f>$E$48*E120</f>
        <v>0</v>
      </c>
      <c r="G120" s="41">
        <f>$E$48*F120</f>
        <v>0</v>
      </c>
      <c r="H120" s="41">
        <f>$E$48*G120</f>
        <v>0</v>
      </c>
    </row>
    <row r="121" spans="1:8">
      <c r="A121" s="219" t="s">
        <v>148</v>
      </c>
      <c r="B121" s="219"/>
      <c r="C121" s="219"/>
      <c r="D121" s="74">
        <f>SUM(D114:D120)</f>
        <v>0.1038</v>
      </c>
      <c r="E121" s="32">
        <f>SUM(E114:E120)</f>
        <v>165.69282600000003</v>
      </c>
      <c r="F121" s="32">
        <f>SUM(F114:F120)</f>
        <v>228.72018600000001</v>
      </c>
      <c r="G121" s="32">
        <f>SUM(G114:G120)</f>
        <v>165.69282600000003</v>
      </c>
      <c r="H121" s="32">
        <f>SUM(H114:H120)</f>
        <v>228.72018600000001</v>
      </c>
    </row>
    <row r="122" spans="1:8" ht="7.5" customHeight="1">
      <c r="A122" s="223"/>
      <c r="B122" s="223"/>
      <c r="C122" s="223"/>
      <c r="D122" s="223"/>
      <c r="E122" s="223"/>
    </row>
    <row r="123" spans="1:8">
      <c r="A123" s="220" t="s">
        <v>149</v>
      </c>
      <c r="B123" s="220"/>
      <c r="C123" s="220"/>
      <c r="D123" s="220"/>
      <c r="E123" s="24" t="s">
        <v>69</v>
      </c>
      <c r="F123" s="34" t="s">
        <v>70</v>
      </c>
      <c r="G123" s="34" t="s">
        <v>71</v>
      </c>
      <c r="H123" s="34" t="s">
        <v>72</v>
      </c>
    </row>
    <row r="124" spans="1:8">
      <c r="A124" s="221" t="s">
        <v>150</v>
      </c>
      <c r="B124" s="221"/>
      <c r="C124" s="221"/>
      <c r="D124" s="35" t="s">
        <v>151</v>
      </c>
      <c r="E124" s="36" t="s">
        <v>15</v>
      </c>
      <c r="F124" s="36" t="s">
        <v>15</v>
      </c>
      <c r="G124" s="36" t="s">
        <v>15</v>
      </c>
      <c r="H124" s="36" t="s">
        <v>15</v>
      </c>
    </row>
    <row r="125" spans="1:8">
      <c r="A125" s="37" t="s">
        <v>25</v>
      </c>
      <c r="B125" s="217" t="s">
        <v>152</v>
      </c>
      <c r="C125" s="217"/>
      <c r="D125" s="75">
        <v>0</v>
      </c>
      <c r="E125" s="41">
        <f>E33*D125</f>
        <v>0</v>
      </c>
      <c r="F125" s="41">
        <f>F33*E125</f>
        <v>0</v>
      </c>
      <c r="G125" s="41">
        <f>G33*F125</f>
        <v>0</v>
      </c>
      <c r="H125" s="41">
        <f>H33*G125</f>
        <v>0</v>
      </c>
    </row>
    <row r="126" spans="1:8">
      <c r="A126" s="219" t="s">
        <v>153</v>
      </c>
      <c r="B126" s="219"/>
      <c r="C126" s="219"/>
      <c r="D126" s="76">
        <f>SUM(D125)</f>
        <v>0</v>
      </c>
      <c r="E126" s="32">
        <f>SUM(E125)</f>
        <v>0</v>
      </c>
      <c r="F126" s="32">
        <f>SUM(F125)</f>
        <v>0</v>
      </c>
      <c r="G126" s="32">
        <f>SUM(G125)</f>
        <v>0</v>
      </c>
      <c r="H126" s="32">
        <f>SUM(H125)</f>
        <v>0</v>
      </c>
    </row>
    <row r="127" spans="1:8" ht="7.5" customHeight="1">
      <c r="A127" s="224"/>
      <c r="B127" s="224"/>
      <c r="C127" s="224"/>
      <c r="D127" s="224"/>
      <c r="E127" s="224"/>
    </row>
    <row r="128" spans="1:8">
      <c r="A128" s="220" t="s">
        <v>154</v>
      </c>
      <c r="B128" s="220"/>
      <c r="C128" s="220"/>
      <c r="D128" s="220"/>
      <c r="E128" s="24" t="s">
        <v>69</v>
      </c>
      <c r="F128" s="34" t="s">
        <v>70</v>
      </c>
      <c r="G128" s="34" t="s">
        <v>71</v>
      </c>
      <c r="H128" s="34" t="s">
        <v>72</v>
      </c>
    </row>
    <row r="129" spans="1:8">
      <c r="A129" s="221" t="s">
        <v>125</v>
      </c>
      <c r="B129" s="221"/>
      <c r="C129" s="221"/>
      <c r="D129" s="221"/>
      <c r="E129" s="36" t="s">
        <v>15</v>
      </c>
      <c r="F129" s="36" t="s">
        <v>15</v>
      </c>
      <c r="G129" s="36" t="s">
        <v>15</v>
      </c>
      <c r="H129" s="36" t="s">
        <v>15</v>
      </c>
    </row>
    <row r="130" spans="1:8">
      <c r="A130" s="37" t="s">
        <v>155</v>
      </c>
      <c r="B130" s="225" t="s">
        <v>142</v>
      </c>
      <c r="C130" s="225"/>
      <c r="D130" s="225"/>
      <c r="E130" s="68">
        <f>E121</f>
        <v>165.69282600000003</v>
      </c>
      <c r="F130" s="68">
        <f>F121</f>
        <v>228.72018600000001</v>
      </c>
      <c r="G130" s="68">
        <f>G121</f>
        <v>165.69282600000003</v>
      </c>
      <c r="H130" s="68">
        <f>H121</f>
        <v>228.72018600000001</v>
      </c>
    </row>
    <row r="131" spans="1:8">
      <c r="A131" s="37" t="s">
        <v>156</v>
      </c>
      <c r="B131" s="217" t="s">
        <v>150</v>
      </c>
      <c r="C131" s="217"/>
      <c r="D131" s="217"/>
      <c r="E131" s="68">
        <f>E126</f>
        <v>0</v>
      </c>
      <c r="F131" s="68">
        <f>F126</f>
        <v>0</v>
      </c>
      <c r="G131" s="68">
        <f>G126</f>
        <v>0</v>
      </c>
      <c r="H131" s="68">
        <f>H126</f>
        <v>0</v>
      </c>
    </row>
    <row r="132" spans="1:8">
      <c r="A132" s="77" t="s">
        <v>25</v>
      </c>
      <c r="B132" s="217" t="s">
        <v>100</v>
      </c>
      <c r="C132" s="217"/>
      <c r="D132" s="62">
        <f>D74</f>
        <v>0.36800000000000005</v>
      </c>
      <c r="E132" s="78">
        <f>SUM(E130:E131)*$D$132</f>
        <v>60.974959968000014</v>
      </c>
      <c r="F132" s="78">
        <f>SUM(F130:F131)*$D$132</f>
        <v>84.16902844800002</v>
      </c>
      <c r="G132" s="78">
        <f>SUM(G130:G131)*$D$132</f>
        <v>60.974959968000014</v>
      </c>
      <c r="H132" s="78">
        <f>SUM(H130:H131)*$D$132</f>
        <v>84.16902844800002</v>
      </c>
    </row>
    <row r="133" spans="1:8">
      <c r="A133" s="219" t="s">
        <v>157</v>
      </c>
      <c r="B133" s="219"/>
      <c r="C133" s="219"/>
      <c r="D133" s="219"/>
      <c r="E133" s="32">
        <f>SUM(E130:E132)</f>
        <v>226.66778596800003</v>
      </c>
      <c r="F133" s="32">
        <f>SUM(F130:F132)</f>
        <v>312.88921444800002</v>
      </c>
      <c r="G133" s="32">
        <f>SUM(G130:G132)</f>
        <v>226.66778596800003</v>
      </c>
      <c r="H133" s="32">
        <f>SUM(H130:H132)</f>
        <v>312.88921444800002</v>
      </c>
    </row>
    <row r="134" spans="1:8" ht="31.5" customHeight="1"/>
    <row r="135" spans="1:8">
      <c r="A135" s="220" t="s">
        <v>158</v>
      </c>
      <c r="B135" s="220"/>
      <c r="C135" s="220"/>
      <c r="D135" s="220"/>
      <c r="E135" s="220"/>
      <c r="F135" s="220"/>
      <c r="G135" s="220"/>
      <c r="H135" s="220"/>
    </row>
    <row r="136" spans="1:8">
      <c r="A136" s="221" t="s">
        <v>159</v>
      </c>
      <c r="B136" s="221"/>
      <c r="C136" s="221"/>
      <c r="D136" s="221"/>
      <c r="E136" s="24" t="s">
        <v>69</v>
      </c>
      <c r="F136" s="34" t="s">
        <v>70</v>
      </c>
      <c r="G136" s="34" t="s">
        <v>71</v>
      </c>
      <c r="H136" s="34" t="s">
        <v>72</v>
      </c>
    </row>
    <row r="137" spans="1:8">
      <c r="A137" s="221"/>
      <c r="B137" s="221"/>
      <c r="C137" s="221"/>
      <c r="D137" s="221"/>
      <c r="E137" s="36" t="s">
        <v>15</v>
      </c>
      <c r="F137" s="36" t="s">
        <v>15</v>
      </c>
      <c r="G137" s="36" t="s">
        <v>15</v>
      </c>
      <c r="H137" s="36" t="s">
        <v>15</v>
      </c>
    </row>
    <row r="138" spans="1:8">
      <c r="A138" s="37" t="s">
        <v>25</v>
      </c>
      <c r="B138" s="217" t="s">
        <v>160</v>
      </c>
      <c r="C138" s="217"/>
      <c r="D138" s="217"/>
      <c r="E138" s="79">
        <v>67.5</v>
      </c>
      <c r="F138" s="79">
        <v>67.5</v>
      </c>
      <c r="G138" s="79">
        <v>67.5</v>
      </c>
      <c r="H138" s="79">
        <v>67.5</v>
      </c>
    </row>
    <row r="139" spans="1:8">
      <c r="A139" s="37" t="s">
        <v>27</v>
      </c>
      <c r="B139" s="217" t="s">
        <v>161</v>
      </c>
      <c r="C139" s="217"/>
      <c r="D139" s="217"/>
      <c r="E139" s="79">
        <f>'Materiais - Limpeza'!I75+'Materiais - Limpeza'!I122</f>
        <v>657.63904761904757</v>
      </c>
      <c r="F139" s="79">
        <f>'Materiais - Limpeza'!I75+'Materiais - Limpeza'!I122</f>
        <v>657.63904761904757</v>
      </c>
      <c r="G139" s="79">
        <f>'Materiais - Limpeza'!I75</f>
        <v>578.55238095238087</v>
      </c>
      <c r="H139" s="79">
        <f>'Materiais - Limpeza'!I75</f>
        <v>578.55238095238087</v>
      </c>
    </row>
    <row r="140" spans="1:8">
      <c r="A140" s="37" t="s">
        <v>30</v>
      </c>
      <c r="B140" s="217" t="s">
        <v>162</v>
      </c>
      <c r="C140" s="217"/>
      <c r="D140" s="217"/>
      <c r="E140" s="79">
        <f>'Equipamentos - Limpeza'!H13</f>
        <v>9.9539761904761903</v>
      </c>
      <c r="F140" s="79">
        <f>'Equipamentos - Limpeza'!H13</f>
        <v>9.9539761904761903</v>
      </c>
      <c r="G140" s="79">
        <f>'Equipamentos - Limpeza'!H13</f>
        <v>9.9539761904761903</v>
      </c>
      <c r="H140" s="79">
        <f>'Equipamentos - Limpeza'!H13</f>
        <v>9.9539761904761903</v>
      </c>
    </row>
    <row r="141" spans="1:8">
      <c r="A141" s="37" t="s">
        <v>32</v>
      </c>
      <c r="B141" s="217" t="s">
        <v>163</v>
      </c>
      <c r="C141" s="217"/>
      <c r="D141" s="217"/>
      <c r="E141" s="79">
        <v>58.61</v>
      </c>
      <c r="F141" s="79">
        <v>58.61</v>
      </c>
      <c r="G141" s="79">
        <v>58.61</v>
      </c>
      <c r="H141" s="79">
        <v>58.61</v>
      </c>
    </row>
    <row r="142" spans="1:8">
      <c r="A142" s="219" t="s">
        <v>164</v>
      </c>
      <c r="B142" s="219"/>
      <c r="C142" s="219"/>
      <c r="D142" s="219"/>
      <c r="E142" s="32">
        <f>SUM(E138:E141)</f>
        <v>793.70302380952376</v>
      </c>
      <c r="F142" s="32">
        <f>SUM(F138:F141)</f>
        <v>793.70302380952376</v>
      </c>
      <c r="G142" s="32">
        <f>SUM(G138:G141)</f>
        <v>714.61635714285705</v>
      </c>
      <c r="H142" s="32">
        <f>SUM(H138:H141)</f>
        <v>714.61635714285705</v>
      </c>
    </row>
    <row r="143" spans="1:8" ht="30" customHeight="1"/>
    <row r="144" spans="1:8" ht="13.5" customHeight="1">
      <c r="A144" s="220" t="s">
        <v>165</v>
      </c>
      <c r="B144" s="220"/>
      <c r="C144" s="220"/>
      <c r="D144" s="220"/>
      <c r="E144" s="220"/>
      <c r="F144" s="220"/>
      <c r="G144" s="220"/>
      <c r="H144" s="220"/>
    </row>
    <row r="145" spans="1:8">
      <c r="A145" s="221" t="s">
        <v>166</v>
      </c>
      <c r="B145" s="221"/>
      <c r="C145" s="221"/>
      <c r="D145" s="222" t="s">
        <v>74</v>
      </c>
      <c r="E145" s="24" t="s">
        <v>69</v>
      </c>
      <c r="F145" s="34" t="s">
        <v>70</v>
      </c>
      <c r="G145" s="34" t="s">
        <v>71</v>
      </c>
      <c r="H145" s="34" t="s">
        <v>72</v>
      </c>
    </row>
    <row r="146" spans="1:8">
      <c r="A146" s="221"/>
      <c r="B146" s="221"/>
      <c r="C146" s="221"/>
      <c r="D146" s="222"/>
      <c r="E146" s="36" t="s">
        <v>15</v>
      </c>
      <c r="F146" s="36" t="s">
        <v>15</v>
      </c>
      <c r="G146" s="36" t="s">
        <v>15</v>
      </c>
      <c r="H146" s="36" t="s">
        <v>15</v>
      </c>
    </row>
    <row r="147" spans="1:8">
      <c r="A147" s="37" t="s">
        <v>25</v>
      </c>
      <c r="B147" s="217" t="s">
        <v>167</v>
      </c>
      <c r="C147" s="217"/>
      <c r="D147" s="40">
        <v>0.02</v>
      </c>
      <c r="E147" s="68">
        <f>SUM(E48,E97,E107,E133,E142)*$D$147</f>
        <v>86.363711058910468</v>
      </c>
      <c r="F147" s="68">
        <f>SUM(F48,F97,F107,F133,F142)*$D$147</f>
        <v>108.64014003811047</v>
      </c>
      <c r="G147" s="68">
        <f>SUM(G48,G97,G107,G133,G142)*$D$147</f>
        <v>84.78197772557715</v>
      </c>
      <c r="H147" s="68">
        <f>SUM(H48,H97,H107,H133,H142)*$D$147</f>
        <v>107.05840670477714</v>
      </c>
    </row>
    <row r="148" spans="1:8">
      <c r="A148" s="37" t="s">
        <v>27</v>
      </c>
      <c r="B148" s="217" t="s">
        <v>168</v>
      </c>
      <c r="C148" s="217"/>
      <c r="D148" s="40">
        <v>2.46E-2</v>
      </c>
      <c r="E148" s="68">
        <f>SUM(E48,E97,E107,E133,E142,E147)*$D$148</f>
        <v>108.35191189450907</v>
      </c>
      <c r="F148" s="68">
        <f>SUM(F48,F97,F107,F133,F142,F147)*$D$148</f>
        <v>136.29991969181339</v>
      </c>
      <c r="G148" s="68">
        <f>SUM(G48,G97,G107,G133,G142,G147)*$D$148</f>
        <v>106.36746925450909</v>
      </c>
      <c r="H148" s="68">
        <f>SUM(H48,H97,H107,H133,H142,H147)*$D$148</f>
        <v>134.31547705181342</v>
      </c>
    </row>
    <row r="149" spans="1:8">
      <c r="A149" s="37" t="s">
        <v>169</v>
      </c>
      <c r="B149" s="217" t="s">
        <v>170</v>
      </c>
      <c r="C149" s="217"/>
      <c r="D149" s="73">
        <v>1.6500000000000001E-2</v>
      </c>
      <c r="E149" s="41">
        <f>+$D$149*E154</f>
        <v>84.857970828869028</v>
      </c>
      <c r="F149" s="41">
        <f>+$D$149*F154</f>
        <v>106.74601312476911</v>
      </c>
      <c r="G149" s="41">
        <f>+$D$149*G154</f>
        <v>83.303814813416039</v>
      </c>
      <c r="H149" s="41">
        <f>+$D$149*H154</f>
        <v>105.1918571093161</v>
      </c>
    </row>
    <row r="150" spans="1:8">
      <c r="A150" s="37" t="s">
        <v>171</v>
      </c>
      <c r="B150" s="217" t="s">
        <v>172</v>
      </c>
      <c r="C150" s="217"/>
      <c r="D150" s="73">
        <v>7.5999999999999998E-2</v>
      </c>
      <c r="E150" s="41">
        <f>+$D$150*E154</f>
        <v>390.86095654509364</v>
      </c>
      <c r="F150" s="41">
        <f>+$D$150*F154</f>
        <v>491.67860590802735</v>
      </c>
      <c r="G150" s="41">
        <f>+$D$150*G154</f>
        <v>383.70241974664356</v>
      </c>
      <c r="H150" s="41">
        <f>+$D$150*H154</f>
        <v>484.52006910957721</v>
      </c>
    </row>
    <row r="151" spans="1:8">
      <c r="A151" s="37" t="s">
        <v>173</v>
      </c>
      <c r="B151" s="217" t="s">
        <v>174</v>
      </c>
      <c r="C151" s="217"/>
      <c r="D151" s="73"/>
      <c r="E151" s="41">
        <f>+$D$151*E154</f>
        <v>0</v>
      </c>
      <c r="F151" s="41">
        <f>+$D$151*F154</f>
        <v>0</v>
      </c>
      <c r="G151" s="41">
        <f>+$D$151*G154</f>
        <v>0</v>
      </c>
      <c r="H151" s="41">
        <f>+$D$151*H154</f>
        <v>0</v>
      </c>
    </row>
    <row r="152" spans="1:8">
      <c r="A152" s="37" t="s">
        <v>175</v>
      </c>
      <c r="B152" s="217" t="s">
        <v>176</v>
      </c>
      <c r="C152" s="217"/>
      <c r="D152" s="73">
        <v>0.03</v>
      </c>
      <c r="E152" s="41">
        <f>+$D$152*E154</f>
        <v>154.28721968885276</v>
      </c>
      <c r="F152" s="41">
        <f>+$D$152*F154</f>
        <v>194.08366022685291</v>
      </c>
      <c r="G152" s="41">
        <f>+$D$152*G154</f>
        <v>151.46148147893825</v>
      </c>
      <c r="H152" s="41">
        <f>+$D$152*H154</f>
        <v>191.25792201693838</v>
      </c>
    </row>
    <row r="153" spans="1:8">
      <c r="A153" s="37" t="s">
        <v>30</v>
      </c>
      <c r="B153" s="217" t="s">
        <v>177</v>
      </c>
      <c r="C153" s="217"/>
      <c r="D153" s="72">
        <f>SUM(D149:D152)</f>
        <v>0.1225</v>
      </c>
      <c r="E153" s="68">
        <f>SUM(E149:E152)</f>
        <v>630.00614706281544</v>
      </c>
      <c r="F153" s="68">
        <f>SUM(F149:F152)</f>
        <v>792.50827925964938</v>
      </c>
      <c r="G153" s="68">
        <f>SUM(G149:G152)</f>
        <v>618.46771603899788</v>
      </c>
      <c r="H153" s="68">
        <f>SUM(H149:H152)</f>
        <v>780.96984823583171</v>
      </c>
    </row>
    <row r="154" spans="1:8">
      <c r="A154" s="77"/>
      <c r="B154" s="218" t="s">
        <v>178</v>
      </c>
      <c r="C154" s="218"/>
      <c r="D154" s="80">
        <f>1-D153</f>
        <v>0.87749999999999995</v>
      </c>
      <c r="E154" s="81">
        <f>(E159+E160+E161+E162+E163+E147+E148)/$D$154</f>
        <v>5142.9073229617588</v>
      </c>
      <c r="F154" s="81">
        <f>(F159+F160+F161+F162+F163+F147+F148)/$D$154</f>
        <v>6469.4553408950969</v>
      </c>
      <c r="G154" s="81">
        <f>(G159+G160+G161+G162+G163+G147+G148)/$D$154</f>
        <v>5048.7160492979419</v>
      </c>
      <c r="H154" s="81">
        <f>(H159+H160+H161+H162+H163+H147+H148)/$D$154</f>
        <v>6375.2640672312791</v>
      </c>
    </row>
    <row r="155" spans="1:8">
      <c r="A155" s="219" t="s">
        <v>179</v>
      </c>
      <c r="B155" s="219"/>
      <c r="C155" s="219"/>
      <c r="D155" s="74">
        <f>SUM(D147,D153,D148)</f>
        <v>0.1671</v>
      </c>
      <c r="E155" s="32">
        <f>SUM(E147,E148,E153)</f>
        <v>824.72177001623504</v>
      </c>
      <c r="F155" s="32">
        <f>SUM(F147,F148,F153)</f>
        <v>1037.4483389895731</v>
      </c>
      <c r="G155" s="32">
        <f>SUM(G147,G148,G153)</f>
        <v>809.61716301908405</v>
      </c>
      <c r="H155" s="32">
        <f>SUM(H147,H148,H153)</f>
        <v>1022.3437319924222</v>
      </c>
    </row>
    <row r="156" spans="1:8" ht="34.5" customHeight="1">
      <c r="G156" s="1"/>
      <c r="H156" s="1"/>
    </row>
    <row r="157" spans="1:8">
      <c r="A157" s="212" t="s">
        <v>180</v>
      </c>
      <c r="B157" s="212"/>
      <c r="C157" s="212"/>
      <c r="D157" s="212"/>
      <c r="E157" s="24" t="s">
        <v>69</v>
      </c>
      <c r="F157" s="34" t="s">
        <v>70</v>
      </c>
      <c r="G157" s="34" t="s">
        <v>71</v>
      </c>
      <c r="H157" s="34" t="s">
        <v>72</v>
      </c>
    </row>
    <row r="158" spans="1:8">
      <c r="A158" s="212"/>
      <c r="B158" s="212"/>
      <c r="C158" s="212"/>
      <c r="D158" s="212"/>
      <c r="E158" s="36" t="s">
        <v>15</v>
      </c>
      <c r="F158" s="36" t="s">
        <v>15</v>
      </c>
      <c r="G158" s="36" t="s">
        <v>15</v>
      </c>
      <c r="H158" s="36" t="s">
        <v>15</v>
      </c>
    </row>
    <row r="159" spans="1:8">
      <c r="A159" s="82" t="s">
        <v>25</v>
      </c>
      <c r="B159" s="210" t="s">
        <v>181</v>
      </c>
      <c r="C159" s="210"/>
      <c r="D159" s="210"/>
      <c r="E159" s="83">
        <f>E48</f>
        <v>1596.27</v>
      </c>
      <c r="F159" s="83">
        <f>F48</f>
        <v>2203.4700000000003</v>
      </c>
      <c r="G159" s="83">
        <f>G48</f>
        <v>1596.27</v>
      </c>
      <c r="H159" s="83">
        <f>H48</f>
        <v>2203.4700000000003</v>
      </c>
    </row>
    <row r="160" spans="1:8">
      <c r="A160" s="82" t="s">
        <v>27</v>
      </c>
      <c r="B160" s="210" t="s">
        <v>182</v>
      </c>
      <c r="C160" s="210"/>
      <c r="D160" s="210"/>
      <c r="E160" s="83">
        <f>E97</f>
        <v>1629.9105306480001</v>
      </c>
      <c r="F160" s="83">
        <f>F97</f>
        <v>2023.0618439280001</v>
      </c>
      <c r="G160" s="83">
        <f>G97</f>
        <v>1629.9105306480001</v>
      </c>
      <c r="H160" s="83">
        <f>H97</f>
        <v>2023.0618439280001</v>
      </c>
    </row>
    <row r="161" spans="1:8">
      <c r="A161" s="82" t="s">
        <v>30</v>
      </c>
      <c r="B161" s="210" t="s">
        <v>183</v>
      </c>
      <c r="C161" s="210"/>
      <c r="D161" s="210"/>
      <c r="E161" s="83">
        <f>E107</f>
        <v>71.634212519999991</v>
      </c>
      <c r="F161" s="83">
        <f>F107</f>
        <v>98.882919720000032</v>
      </c>
      <c r="G161" s="83">
        <f>G107</f>
        <v>71.634212519999991</v>
      </c>
      <c r="H161" s="83">
        <f>H107</f>
        <v>98.882919720000032</v>
      </c>
    </row>
    <row r="162" spans="1:8">
      <c r="A162" s="82" t="s">
        <v>32</v>
      </c>
      <c r="B162" s="210" t="s">
        <v>184</v>
      </c>
      <c r="C162" s="210"/>
      <c r="D162" s="210"/>
      <c r="E162" s="83">
        <f>E133</f>
        <v>226.66778596800003</v>
      </c>
      <c r="F162" s="83">
        <f>F133</f>
        <v>312.88921444800002</v>
      </c>
      <c r="G162" s="83">
        <f>G133</f>
        <v>226.66778596800003</v>
      </c>
      <c r="H162" s="83">
        <f>H133</f>
        <v>312.88921444800002</v>
      </c>
    </row>
    <row r="163" spans="1:8">
      <c r="A163" s="82" t="s">
        <v>79</v>
      </c>
      <c r="B163" s="210" t="s">
        <v>185</v>
      </c>
      <c r="C163" s="210"/>
      <c r="D163" s="210"/>
      <c r="E163" s="83">
        <f>E142</f>
        <v>793.70302380952376</v>
      </c>
      <c r="F163" s="83">
        <f>F142</f>
        <v>793.70302380952376</v>
      </c>
      <c r="G163" s="83">
        <f>G142</f>
        <v>714.61635714285705</v>
      </c>
      <c r="H163" s="83">
        <f>H142</f>
        <v>714.61635714285705</v>
      </c>
    </row>
    <row r="164" spans="1:8">
      <c r="A164" s="82" t="s">
        <v>81</v>
      </c>
      <c r="B164" s="210" t="s">
        <v>186</v>
      </c>
      <c r="C164" s="210"/>
      <c r="D164" s="210"/>
      <c r="E164" s="83">
        <f>E155</f>
        <v>824.72177001623504</v>
      </c>
      <c r="F164" s="83">
        <f>F155</f>
        <v>1037.4483389895731</v>
      </c>
      <c r="G164" s="83">
        <f>G155</f>
        <v>809.61716301908405</v>
      </c>
      <c r="H164" s="83">
        <f>H155</f>
        <v>1022.3437319924222</v>
      </c>
    </row>
    <row r="165" spans="1:8">
      <c r="A165" s="211" t="s">
        <v>187</v>
      </c>
      <c r="B165" s="211"/>
      <c r="C165" s="211"/>
      <c r="D165" s="211"/>
      <c r="E165" s="84">
        <f>(SUM(E159:E163)+E147+E148)/(1-$D$153)</f>
        <v>5142.9073229617588</v>
      </c>
      <c r="F165" s="84">
        <f>(SUM(F159:F163)+F147+F148)/(1-$D$153)</f>
        <v>6469.4553408950969</v>
      </c>
      <c r="G165" s="84">
        <f>(SUM(G159:G163)+G147+G148)/(1-$D$153)</f>
        <v>5048.7160492979419</v>
      </c>
      <c r="H165" s="84">
        <f>(SUM(H159:H163)+H147+H148)/(1-$D$153)</f>
        <v>6375.2640672312791</v>
      </c>
    </row>
    <row r="166" spans="1:8" ht="35.25" customHeight="1">
      <c r="A166" s="49"/>
      <c r="B166" s="49"/>
      <c r="C166" s="49"/>
      <c r="D166" s="49"/>
      <c r="E166" s="85"/>
      <c r="G166" s="1"/>
      <c r="H166" s="1"/>
    </row>
    <row r="167" spans="1:8">
      <c r="A167" s="212" t="s">
        <v>14</v>
      </c>
      <c r="B167" s="212"/>
      <c r="C167" s="212"/>
      <c r="D167" s="212"/>
      <c r="E167" s="24" t="s">
        <v>69</v>
      </c>
      <c r="F167" s="34" t="s">
        <v>70</v>
      </c>
      <c r="G167" s="34" t="s">
        <v>71</v>
      </c>
      <c r="H167" s="34" t="s">
        <v>72</v>
      </c>
    </row>
    <row r="168" spans="1:8">
      <c r="A168" s="216" t="s">
        <v>6</v>
      </c>
      <c r="B168" s="216"/>
      <c r="C168" s="216"/>
      <c r="D168" s="35" t="s">
        <v>74</v>
      </c>
      <c r="E168" s="36" t="s">
        <v>15</v>
      </c>
      <c r="F168" s="36" t="s">
        <v>15</v>
      </c>
      <c r="G168" s="36" t="s">
        <v>15</v>
      </c>
      <c r="H168" s="36" t="s">
        <v>15</v>
      </c>
    </row>
    <row r="169" spans="1:8">
      <c r="A169" s="82" t="s">
        <v>25</v>
      </c>
      <c r="B169" s="210" t="s">
        <v>16</v>
      </c>
      <c r="C169" s="210"/>
      <c r="D169" s="72">
        <f t="shared" ref="D169:H171" si="1">D57</f>
        <v>8.3299999999999999E-2</v>
      </c>
      <c r="E169" s="83">
        <f t="shared" si="1"/>
        <v>132.969291</v>
      </c>
      <c r="F169" s="83">
        <f t="shared" si="1"/>
        <v>183.54905100000002</v>
      </c>
      <c r="G169" s="83">
        <f t="shared" si="1"/>
        <v>132.969291</v>
      </c>
      <c r="H169" s="83">
        <f t="shared" si="1"/>
        <v>183.54905100000002</v>
      </c>
    </row>
    <row r="170" spans="1:8">
      <c r="A170" s="82" t="s">
        <v>27</v>
      </c>
      <c r="B170" s="210" t="s">
        <v>17</v>
      </c>
      <c r="C170" s="210"/>
      <c r="D170" s="72">
        <f t="shared" si="1"/>
        <v>8.3299999999999999E-2</v>
      </c>
      <c r="E170" s="83">
        <f t="shared" si="1"/>
        <v>132.969291</v>
      </c>
      <c r="F170" s="83">
        <f t="shared" si="1"/>
        <v>183.54905100000002</v>
      </c>
      <c r="G170" s="83">
        <f t="shared" si="1"/>
        <v>132.969291</v>
      </c>
      <c r="H170" s="83">
        <f t="shared" si="1"/>
        <v>183.54905100000002</v>
      </c>
    </row>
    <row r="171" spans="1:8">
      <c r="A171" s="82" t="s">
        <v>30</v>
      </c>
      <c r="B171" s="210" t="s">
        <v>18</v>
      </c>
      <c r="C171" s="210"/>
      <c r="D171" s="72">
        <f t="shared" si="1"/>
        <v>3.7699999999999997E-2</v>
      </c>
      <c r="E171" s="83">
        <f t="shared" si="1"/>
        <v>60.179378999999997</v>
      </c>
      <c r="F171" s="83">
        <f t="shared" si="1"/>
        <v>83.070819</v>
      </c>
      <c r="G171" s="83">
        <f t="shared" si="1"/>
        <v>60.179378999999997</v>
      </c>
      <c r="H171" s="83">
        <f t="shared" si="1"/>
        <v>83.070819</v>
      </c>
    </row>
    <row r="172" spans="1:8">
      <c r="A172" s="82" t="s">
        <v>32</v>
      </c>
      <c r="B172" s="210" t="s">
        <v>19</v>
      </c>
      <c r="C172" s="210"/>
      <c r="D172" s="72">
        <f>D103+D106</f>
        <v>3.5020000000000003E-2</v>
      </c>
      <c r="E172" s="83">
        <f>E103+E106</f>
        <v>55.901375399999999</v>
      </c>
      <c r="F172" s="83">
        <f>F103+F106</f>
        <v>77.165519400000022</v>
      </c>
      <c r="G172" s="83">
        <f>G103+G106</f>
        <v>55.901375399999999</v>
      </c>
      <c r="H172" s="83">
        <f>H103+H106</f>
        <v>77.165519400000022</v>
      </c>
    </row>
    <row r="173" spans="1:8">
      <c r="A173" s="82" t="s">
        <v>79</v>
      </c>
      <c r="B173" s="210" t="s">
        <v>188</v>
      </c>
      <c r="C173" s="210"/>
      <c r="D173" s="72">
        <f>IF(D68=0.01,0.0739,IF(D68=0.02,0.076,IF(D68=0.03,0.0782,0)))</f>
        <v>7.8200000000000006E-2</v>
      </c>
      <c r="E173" s="83">
        <f>E48*$D$173</f>
        <v>124.82831400000001</v>
      </c>
      <c r="F173" s="83">
        <f>F48*$D$173</f>
        <v>172.31135400000002</v>
      </c>
      <c r="G173" s="83">
        <f>G48*$D$173</f>
        <v>124.82831400000001</v>
      </c>
      <c r="H173" s="83">
        <f>H48*$D$173</f>
        <v>172.31135400000002</v>
      </c>
    </row>
    <row r="174" spans="1:8">
      <c r="A174" s="211" t="s">
        <v>189</v>
      </c>
      <c r="B174" s="211"/>
      <c r="C174" s="211"/>
      <c r="D174" s="86">
        <f>SUM(D169:D173)</f>
        <v>0.31751999999999997</v>
      </c>
      <c r="E174" s="84">
        <f>SUM(E169:E173)</f>
        <v>506.84765040000002</v>
      </c>
      <c r="F174" s="84">
        <f>SUM(F169:F173)</f>
        <v>699.64579440000011</v>
      </c>
      <c r="G174" s="84">
        <f>SUM(G169:G173)</f>
        <v>506.84765040000002</v>
      </c>
      <c r="H174" s="84">
        <f>SUM(H169:H173)</f>
        <v>699.64579440000011</v>
      </c>
    </row>
    <row r="175" spans="1:8" ht="38.25" customHeight="1"/>
    <row r="176" spans="1:8">
      <c r="A176" s="212" t="s">
        <v>190</v>
      </c>
      <c r="B176" s="212"/>
      <c r="C176" s="212"/>
      <c r="D176" s="212"/>
      <c r="E176" s="24" t="s">
        <v>69</v>
      </c>
      <c r="F176" s="34" t="s">
        <v>70</v>
      </c>
      <c r="G176" s="34" t="s">
        <v>71</v>
      </c>
      <c r="H176" s="34" t="s">
        <v>72</v>
      </c>
    </row>
    <row r="177" spans="1:10" ht="14.25" customHeight="1">
      <c r="A177" s="213" t="s">
        <v>191</v>
      </c>
      <c r="B177" s="213"/>
      <c r="C177" s="213"/>
      <c r="D177" s="213"/>
      <c r="E177" s="87">
        <v>2</v>
      </c>
      <c r="F177" s="87">
        <v>1</v>
      </c>
      <c r="G177" s="87">
        <v>3</v>
      </c>
      <c r="H177" s="87">
        <v>1</v>
      </c>
    </row>
    <row r="178" spans="1:10" ht="14.25" customHeight="1">
      <c r="A178" s="213" t="s">
        <v>192</v>
      </c>
      <c r="B178" s="213"/>
      <c r="C178" s="213"/>
      <c r="D178" s="213"/>
      <c r="E178" s="87">
        <v>60</v>
      </c>
      <c r="F178" s="87">
        <v>60</v>
      </c>
      <c r="G178" s="87">
        <v>55</v>
      </c>
      <c r="H178" s="87">
        <v>55</v>
      </c>
    </row>
    <row r="179" spans="1:10" ht="14.25" customHeight="1">
      <c r="A179" s="213" t="s">
        <v>193</v>
      </c>
      <c r="B179" s="213"/>
      <c r="C179" s="213"/>
      <c r="D179" s="213"/>
      <c r="E179" s="88">
        <f>E177*E178*E165</f>
        <v>617148.87875541102</v>
      </c>
      <c r="F179" s="88">
        <f>F177*F178*F165</f>
        <v>388167.32045370579</v>
      </c>
      <c r="G179" s="88">
        <f>G177*G178*G165</f>
        <v>833038.14813416044</v>
      </c>
      <c r="H179" s="88">
        <f>H177*H178*H165</f>
        <v>350639.52369772037</v>
      </c>
      <c r="I179" s="89"/>
      <c r="J179" s="89"/>
    </row>
    <row r="180" spans="1:10" ht="14.25" customHeight="1">
      <c r="A180" s="214" t="s">
        <v>194</v>
      </c>
      <c r="B180" s="214"/>
      <c r="C180" s="214"/>
      <c r="D180" s="214"/>
      <c r="E180" s="215">
        <f>ROUND((E179+F179+G179+H179)/400,2)</f>
        <v>5472.48</v>
      </c>
      <c r="F180" s="215"/>
      <c r="G180" s="215"/>
      <c r="H180" s="215"/>
      <c r="I180" s="90"/>
      <c r="J180" s="90"/>
    </row>
    <row r="182" spans="1:10">
      <c r="A182" s="207" t="s">
        <v>195</v>
      </c>
      <c r="B182" s="207"/>
      <c r="C182" s="207"/>
      <c r="D182" s="207"/>
      <c r="E182" s="207"/>
    </row>
    <row r="183" spans="1:10" ht="81" customHeight="1">
      <c r="A183" s="91" t="s">
        <v>35</v>
      </c>
      <c r="B183" s="208" t="s">
        <v>196</v>
      </c>
      <c r="C183" s="208"/>
      <c r="D183" s="208"/>
      <c r="E183" s="208"/>
    </row>
    <row r="184" spans="1:10">
      <c r="A184" s="91" t="s">
        <v>38</v>
      </c>
      <c r="B184" s="209"/>
      <c r="C184" s="209"/>
      <c r="D184" s="209"/>
      <c r="E184" s="209"/>
    </row>
    <row r="185" spans="1:10">
      <c r="A185" s="91" t="s">
        <v>40</v>
      </c>
      <c r="B185" s="209"/>
      <c r="C185" s="209"/>
      <c r="D185" s="209"/>
      <c r="E185" s="209"/>
    </row>
    <row r="186" spans="1:10">
      <c r="A186" s="91" t="s">
        <v>43</v>
      </c>
      <c r="B186" s="209"/>
      <c r="C186" s="209"/>
      <c r="D186" s="209"/>
      <c r="E186" s="209"/>
    </row>
    <row r="187" spans="1:10">
      <c r="A187" s="91" t="s">
        <v>46</v>
      </c>
      <c r="B187" s="209"/>
      <c r="C187" s="209"/>
      <c r="D187" s="209"/>
      <c r="E187" s="209"/>
    </row>
    <row r="188" spans="1:10">
      <c r="A188" s="91" t="s">
        <v>49</v>
      </c>
      <c r="B188" s="209"/>
      <c r="C188" s="209"/>
      <c r="D188" s="209"/>
      <c r="E188" s="209"/>
    </row>
  </sheetData>
  <mergeCells count="181">
    <mergeCell ref="A1:E1"/>
    <mergeCell ref="A2:E2"/>
    <mergeCell ref="A4:E4"/>
    <mergeCell ref="A6:E6"/>
    <mergeCell ref="B7:C7"/>
    <mergeCell ref="D7:E7"/>
    <mergeCell ref="B8:C8"/>
    <mergeCell ref="D8:E8"/>
    <mergeCell ref="B9:C9"/>
    <mergeCell ref="D9:E9"/>
    <mergeCell ref="B10:C10"/>
    <mergeCell ref="D10:E10"/>
    <mergeCell ref="A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9:E19"/>
    <mergeCell ref="A20:E20"/>
    <mergeCell ref="B21:D21"/>
    <mergeCell ref="A22:E22"/>
    <mergeCell ref="B23:D23"/>
    <mergeCell ref="B24:D24"/>
    <mergeCell ref="B25:D25"/>
    <mergeCell ref="A26:E26"/>
    <mergeCell ref="B27:D27"/>
    <mergeCell ref="B28:D28"/>
    <mergeCell ref="B29:D29"/>
    <mergeCell ref="A30:E30"/>
    <mergeCell ref="B31:C31"/>
    <mergeCell ref="A32:E32"/>
    <mergeCell ref="A33:D33"/>
    <mergeCell ref="A35:D35"/>
    <mergeCell ref="A36:C36"/>
    <mergeCell ref="B37:D37"/>
    <mergeCell ref="B38:C38"/>
    <mergeCell ref="B39:C39"/>
    <mergeCell ref="C40:C41"/>
    <mergeCell ref="D40:D41"/>
    <mergeCell ref="A42:A43"/>
    <mergeCell ref="B42:B43"/>
    <mergeCell ref="B46:D46"/>
    <mergeCell ref="B47:D47"/>
    <mergeCell ref="A48:D48"/>
    <mergeCell ref="A52:H52"/>
    <mergeCell ref="A53:H53"/>
    <mergeCell ref="A54:E54"/>
    <mergeCell ref="A55:D55"/>
    <mergeCell ref="A56:C56"/>
    <mergeCell ref="B57:C57"/>
    <mergeCell ref="B58:C58"/>
    <mergeCell ref="B59:C59"/>
    <mergeCell ref="B60:C60"/>
    <mergeCell ref="B61:C61"/>
    <mergeCell ref="A62:D62"/>
    <mergeCell ref="A63:E63"/>
    <mergeCell ref="A64:D64"/>
    <mergeCell ref="A65:C65"/>
    <mergeCell ref="B66:C66"/>
    <mergeCell ref="B67:C67"/>
    <mergeCell ref="B68:C68"/>
    <mergeCell ref="B69:C69"/>
    <mergeCell ref="B71:C71"/>
    <mergeCell ref="B72:C72"/>
    <mergeCell ref="B73:C73"/>
    <mergeCell ref="A74:C74"/>
    <mergeCell ref="A75:E75"/>
    <mergeCell ref="A76:D76"/>
    <mergeCell ref="A77:C77"/>
    <mergeCell ref="A78:A80"/>
    <mergeCell ref="C78:C79"/>
    <mergeCell ref="D78:D79"/>
    <mergeCell ref="B80:D80"/>
    <mergeCell ref="A81:A83"/>
    <mergeCell ref="C81:C82"/>
    <mergeCell ref="D81:D82"/>
    <mergeCell ref="B83:D83"/>
    <mergeCell ref="B84:D84"/>
    <mergeCell ref="B85:D85"/>
    <mergeCell ref="B86:D86"/>
    <mergeCell ref="B87:D87"/>
    <mergeCell ref="B88:D88"/>
    <mergeCell ref="B89:D89"/>
    <mergeCell ref="A90:D90"/>
    <mergeCell ref="A91:E91"/>
    <mergeCell ref="A92:D92"/>
    <mergeCell ref="A93:D93"/>
    <mergeCell ref="B94:D94"/>
    <mergeCell ref="B95:D95"/>
    <mergeCell ref="B96:D96"/>
    <mergeCell ref="A97:D97"/>
    <mergeCell ref="A99:D99"/>
    <mergeCell ref="A100:C100"/>
    <mergeCell ref="B101:C101"/>
    <mergeCell ref="B102:C102"/>
    <mergeCell ref="B103:C103"/>
    <mergeCell ref="B104:C104"/>
    <mergeCell ref="B105:C105"/>
    <mergeCell ref="B106:C106"/>
    <mergeCell ref="A107:D107"/>
    <mergeCell ref="A109:H109"/>
    <mergeCell ref="A110:H110"/>
    <mergeCell ref="A111:E111"/>
    <mergeCell ref="A112:D112"/>
    <mergeCell ref="A113:C113"/>
    <mergeCell ref="B114:C114"/>
    <mergeCell ref="B115:C115"/>
    <mergeCell ref="B116:C116"/>
    <mergeCell ref="B117:C117"/>
    <mergeCell ref="B118:C118"/>
    <mergeCell ref="B119:C119"/>
    <mergeCell ref="B120:C120"/>
    <mergeCell ref="A121:C121"/>
    <mergeCell ref="A122:E122"/>
    <mergeCell ref="A123:D123"/>
    <mergeCell ref="A124:C124"/>
    <mergeCell ref="B125:C125"/>
    <mergeCell ref="A126:C126"/>
    <mergeCell ref="A127:E127"/>
    <mergeCell ref="A128:D128"/>
    <mergeCell ref="A129:D129"/>
    <mergeCell ref="B130:D130"/>
    <mergeCell ref="B131:D131"/>
    <mergeCell ref="B132:C132"/>
    <mergeCell ref="A133:D133"/>
    <mergeCell ref="A135:H135"/>
    <mergeCell ref="A136:D137"/>
    <mergeCell ref="B138:D138"/>
    <mergeCell ref="B139:D139"/>
    <mergeCell ref="B140:D140"/>
    <mergeCell ref="B141:D141"/>
    <mergeCell ref="A142:D142"/>
    <mergeCell ref="A144:H144"/>
    <mergeCell ref="A145:C146"/>
    <mergeCell ref="D145:D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A155:C155"/>
    <mergeCell ref="A157:D158"/>
    <mergeCell ref="B159:D159"/>
    <mergeCell ref="B160:D160"/>
    <mergeCell ref="B161:D161"/>
    <mergeCell ref="B162:D162"/>
    <mergeCell ref="B163:D163"/>
    <mergeCell ref="B164:D164"/>
    <mergeCell ref="A165:D165"/>
    <mergeCell ref="A167:D167"/>
    <mergeCell ref="A168:C168"/>
    <mergeCell ref="B169:C169"/>
    <mergeCell ref="B170:C170"/>
    <mergeCell ref="B171:C171"/>
    <mergeCell ref="B172:C172"/>
    <mergeCell ref="A182:E182"/>
    <mergeCell ref="B183:E183"/>
    <mergeCell ref="B184:E184"/>
    <mergeCell ref="B185:E185"/>
    <mergeCell ref="B186:E186"/>
    <mergeCell ref="B187:E187"/>
    <mergeCell ref="B188:E188"/>
    <mergeCell ref="B173:C173"/>
    <mergeCell ref="A174:C174"/>
    <mergeCell ref="A176:D176"/>
    <mergeCell ref="A177:D177"/>
    <mergeCell ref="A178:D178"/>
    <mergeCell ref="A179:D179"/>
    <mergeCell ref="A180:D180"/>
    <mergeCell ref="E180:H180"/>
  </mergeCells>
  <conditionalFormatting sqref="D60">
    <cfRule type="cellIs" dxfId="7" priority="2" operator="notEqual">
      <formula>0.121</formula>
    </cfRule>
    <cfRule type="cellIs" dxfId="6" priority="3" operator="equal">
      <formula>0.121</formula>
    </cfRule>
  </conditionalFormatting>
  <printOptions horizontalCentered="1"/>
  <pageMargins left="0.7" right="0.7" top="0.75" bottom="0.75" header="0.3" footer="0.3"/>
  <pageSetup paperSize="9" fitToHeight="0" pageOrder="overThenDown" orientation="landscape" useFirstPageNumber="1" horizontalDpi="300" verticalDpi="300"/>
  <headerFooter>
    <oddHeader>&amp;C&amp;A</oddHeader>
    <oddFooter>&amp;CPágina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368"/>
  <sheetViews>
    <sheetView showGridLines="0" topLeftCell="A12" zoomScale="110" zoomScaleNormal="110" workbookViewId="0"/>
  </sheetViews>
  <sheetFormatPr defaultColWidth="11.33203125" defaultRowHeight="14"/>
  <cols>
    <col min="1" max="1" width="49.58203125" style="92" customWidth="1"/>
    <col min="2" max="2" width="10.08203125" style="92" customWidth="1"/>
    <col min="3" max="4" width="9.75" style="92" customWidth="1"/>
    <col min="5" max="5" width="12.5" style="92" customWidth="1"/>
    <col min="6" max="7" width="13.25" style="92" customWidth="1"/>
    <col min="8" max="8" width="12.83203125" style="92" customWidth="1"/>
    <col min="9" max="9" width="18.83203125" style="92" customWidth="1"/>
    <col min="10" max="10" width="6.75" style="92" customWidth="1"/>
    <col min="11" max="27" width="6.83203125" style="92" customWidth="1"/>
    <col min="28" max="1024" width="11.33203125" style="92"/>
  </cols>
  <sheetData>
    <row r="1" spans="1:27" ht="26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7" ht="21">
      <c r="A2" s="251" t="s">
        <v>1</v>
      </c>
      <c r="B2" s="251"/>
      <c r="C2" s="251"/>
      <c r="D2" s="251"/>
      <c r="E2" s="251"/>
      <c r="F2" s="251"/>
      <c r="G2" s="251"/>
      <c r="H2" s="251"/>
      <c r="I2" s="251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27" ht="17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</row>
    <row r="4" spans="1:27" ht="17">
      <c r="A4" s="252" t="s">
        <v>197</v>
      </c>
      <c r="B4" s="252"/>
      <c r="C4" s="252"/>
      <c r="D4" s="252"/>
      <c r="E4" s="252"/>
      <c r="F4" s="252"/>
      <c r="G4" s="252"/>
      <c r="H4" s="252"/>
      <c r="I4" s="252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</row>
    <row r="5" spans="1:27" ht="8.25" customHeight="1">
      <c r="A5" s="93"/>
      <c r="B5" s="93"/>
      <c r="C5" s="94"/>
      <c r="D5" s="94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ht="18.5">
      <c r="A6" s="247" t="s">
        <v>198</v>
      </c>
      <c r="B6" s="247"/>
      <c r="C6" s="247"/>
      <c r="D6" s="247"/>
      <c r="E6" s="247"/>
      <c r="F6" s="247"/>
      <c r="G6" s="247"/>
      <c r="H6" s="247"/>
      <c r="I6" s="247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</row>
    <row r="7" spans="1:27" ht="6.75" customHeight="1">
      <c r="A7" s="95"/>
      <c r="B7" s="93"/>
      <c r="C7" s="93"/>
      <c r="D7" s="93"/>
      <c r="E7" s="96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</row>
    <row r="8" spans="1:27" ht="15.5">
      <c r="A8" s="95" t="s">
        <v>199</v>
      </c>
      <c r="B8" s="93"/>
      <c r="C8" s="93"/>
      <c r="D8" s="93"/>
      <c r="E8" s="96"/>
      <c r="F8" s="97" t="s">
        <v>200</v>
      </c>
      <c r="G8" s="98"/>
      <c r="H8" s="98"/>
      <c r="I8" s="99">
        <f>('Servente Limpeza'!E165*5+'Servente Limpeza'!F165*2)/7</f>
        <v>5521.9210423712839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</row>
    <row r="9" spans="1:27" ht="15.5">
      <c r="A9" s="95" t="s">
        <v>201</v>
      </c>
      <c r="B9" s="96"/>
      <c r="C9" s="96"/>
      <c r="D9" s="96"/>
      <c r="E9" s="96"/>
      <c r="F9" s="100" t="s">
        <v>202</v>
      </c>
      <c r="G9" s="98"/>
      <c r="H9" s="98"/>
      <c r="I9" s="101">
        <v>1000</v>
      </c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</row>
    <row r="10" spans="1:27" ht="15.5">
      <c r="A10" s="95"/>
      <c r="B10" s="96"/>
      <c r="C10" s="96"/>
      <c r="D10" s="96"/>
      <c r="E10" s="96"/>
      <c r="F10" s="97" t="s">
        <v>203</v>
      </c>
      <c r="G10" s="98"/>
      <c r="H10" s="98"/>
      <c r="I10" s="102">
        <f>I8/I9</f>
        <v>5.5219210423712841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</row>
    <row r="11" spans="1:27" ht="6.75" customHeight="1">
      <c r="A11" s="95"/>
      <c r="B11" s="96"/>
      <c r="C11" s="96"/>
      <c r="D11" s="96"/>
      <c r="E11" s="96"/>
      <c r="F11" s="103"/>
      <c r="G11" s="103"/>
      <c r="H11" s="103"/>
      <c r="I11" s="10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</row>
    <row r="12" spans="1:27" ht="43.5">
      <c r="A12" s="104" t="s">
        <v>204</v>
      </c>
      <c r="B12" s="105" t="s">
        <v>205</v>
      </c>
      <c r="C12" s="105" t="s">
        <v>206</v>
      </c>
      <c r="D12" s="105" t="s">
        <v>207</v>
      </c>
      <c r="E12" s="105" t="s">
        <v>208</v>
      </c>
      <c r="F12" s="105" t="s">
        <v>209</v>
      </c>
      <c r="G12" s="106" t="s">
        <v>210</v>
      </c>
      <c r="H12" s="105" t="s">
        <v>211</v>
      </c>
      <c r="I12" s="105" t="s">
        <v>212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</row>
    <row r="13" spans="1:27" ht="14.5">
      <c r="A13" s="107" t="s">
        <v>213</v>
      </c>
      <c r="B13" s="108">
        <v>59.84</v>
      </c>
      <c r="C13" s="109">
        <v>3</v>
      </c>
      <c r="D13" s="109"/>
      <c r="E13" s="110">
        <f t="shared" ref="E13:E44" si="0">IF(ISBLANK(C13),0,C13*22)+IF(ISBLANK(D13),0,D13*4)</f>
        <v>66</v>
      </c>
      <c r="F13" s="111">
        <f t="shared" ref="F13:F44" si="1">B13*E13</f>
        <v>3949.44</v>
      </c>
      <c r="G13" s="111">
        <f t="shared" ref="G13:G44" si="2">F13/22</f>
        <v>179.52</v>
      </c>
      <c r="H13" s="111">
        <f t="shared" ref="H13:H44" si="3">G13*$I$10</f>
        <v>991.29526552649293</v>
      </c>
      <c r="I13" s="112">
        <f t="shared" ref="I13:I44" si="4">G13/$I$9</f>
        <v>0.17952000000000001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</row>
    <row r="14" spans="1:27" ht="14.5">
      <c r="A14" s="113" t="s">
        <v>214</v>
      </c>
      <c r="B14" s="110">
        <v>59.83</v>
      </c>
      <c r="C14" s="109">
        <v>2</v>
      </c>
      <c r="D14" s="109"/>
      <c r="E14" s="110">
        <f t="shared" si="0"/>
        <v>44</v>
      </c>
      <c r="F14" s="111">
        <f t="shared" si="1"/>
        <v>2632.52</v>
      </c>
      <c r="G14" s="111">
        <f t="shared" si="2"/>
        <v>119.66</v>
      </c>
      <c r="H14" s="111">
        <f t="shared" si="3"/>
        <v>660.75307193014783</v>
      </c>
      <c r="I14" s="112">
        <f t="shared" si="4"/>
        <v>0.11966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</row>
    <row r="15" spans="1:27" ht="14.5">
      <c r="A15" s="114" t="s">
        <v>215</v>
      </c>
      <c r="B15" s="110">
        <v>52.74</v>
      </c>
      <c r="C15" s="109">
        <v>3</v>
      </c>
      <c r="D15" s="109"/>
      <c r="E15" s="110">
        <f t="shared" si="0"/>
        <v>66</v>
      </c>
      <c r="F15" s="111">
        <f t="shared" si="1"/>
        <v>3480.84</v>
      </c>
      <c r="G15" s="111">
        <f t="shared" si="2"/>
        <v>158.22</v>
      </c>
      <c r="H15" s="111">
        <f t="shared" si="3"/>
        <v>873.67834732398455</v>
      </c>
      <c r="I15" s="112">
        <f t="shared" si="4"/>
        <v>0.15822</v>
      </c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</row>
    <row r="16" spans="1:27" ht="14.5">
      <c r="A16" s="114" t="s">
        <v>216</v>
      </c>
      <c r="B16" s="110">
        <v>45.41</v>
      </c>
      <c r="C16" s="109">
        <v>3</v>
      </c>
      <c r="D16" s="109"/>
      <c r="E16" s="110">
        <f t="shared" si="0"/>
        <v>66</v>
      </c>
      <c r="F16" s="111">
        <f t="shared" si="1"/>
        <v>2997.06</v>
      </c>
      <c r="G16" s="111">
        <f t="shared" si="2"/>
        <v>136.22999999999999</v>
      </c>
      <c r="H16" s="111">
        <f t="shared" si="3"/>
        <v>752.25130360224</v>
      </c>
      <c r="I16" s="112">
        <f t="shared" si="4"/>
        <v>0.13622999999999999</v>
      </c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</row>
    <row r="17" spans="1:27" ht="14.5">
      <c r="A17" s="114" t="s">
        <v>217</v>
      </c>
      <c r="B17" s="110">
        <v>46.29</v>
      </c>
      <c r="C17" s="109">
        <v>3</v>
      </c>
      <c r="D17" s="109"/>
      <c r="E17" s="110">
        <f t="shared" si="0"/>
        <v>66</v>
      </c>
      <c r="F17" s="111">
        <f t="shared" si="1"/>
        <v>3055.14</v>
      </c>
      <c r="G17" s="111">
        <f t="shared" si="2"/>
        <v>138.87</v>
      </c>
      <c r="H17" s="111">
        <f t="shared" si="3"/>
        <v>766.8291751541002</v>
      </c>
      <c r="I17" s="112">
        <f t="shared" si="4"/>
        <v>0.13886999999999999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</row>
    <row r="18" spans="1:27" ht="14.5">
      <c r="A18" s="114" t="s">
        <v>218</v>
      </c>
      <c r="B18" s="110">
        <v>63.85</v>
      </c>
      <c r="C18" s="109">
        <v>3</v>
      </c>
      <c r="D18" s="109"/>
      <c r="E18" s="110">
        <f t="shared" si="0"/>
        <v>66</v>
      </c>
      <c r="F18" s="111">
        <f t="shared" si="1"/>
        <v>4214.1000000000004</v>
      </c>
      <c r="G18" s="111">
        <f t="shared" si="2"/>
        <v>191.55</v>
      </c>
      <c r="H18" s="111">
        <f t="shared" si="3"/>
        <v>1057.7239756662195</v>
      </c>
      <c r="I18" s="112">
        <f t="shared" si="4"/>
        <v>0.19155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</row>
    <row r="19" spans="1:27" ht="14.5">
      <c r="A19" s="115" t="s">
        <v>219</v>
      </c>
      <c r="B19" s="110">
        <v>54.96</v>
      </c>
      <c r="C19" s="109">
        <v>3</v>
      </c>
      <c r="D19" s="109"/>
      <c r="E19" s="110">
        <f t="shared" si="0"/>
        <v>66</v>
      </c>
      <c r="F19" s="111">
        <f t="shared" si="1"/>
        <v>3627.36</v>
      </c>
      <c r="G19" s="111">
        <f t="shared" si="2"/>
        <v>164.88</v>
      </c>
      <c r="H19" s="111">
        <f t="shared" si="3"/>
        <v>910.45434146617731</v>
      </c>
      <c r="I19" s="112">
        <f t="shared" si="4"/>
        <v>0.16488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</row>
    <row r="20" spans="1:27" ht="14.5">
      <c r="A20" s="107" t="s">
        <v>220</v>
      </c>
      <c r="B20" s="108">
        <v>54.96</v>
      </c>
      <c r="C20" s="109">
        <v>3</v>
      </c>
      <c r="D20" s="109"/>
      <c r="E20" s="110">
        <f t="shared" si="0"/>
        <v>66</v>
      </c>
      <c r="F20" s="111">
        <f t="shared" si="1"/>
        <v>3627.36</v>
      </c>
      <c r="G20" s="111">
        <f t="shared" si="2"/>
        <v>164.88</v>
      </c>
      <c r="H20" s="111">
        <f t="shared" si="3"/>
        <v>910.45434146617731</v>
      </c>
      <c r="I20" s="112">
        <f t="shared" si="4"/>
        <v>0.16488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</row>
    <row r="21" spans="1:27" ht="14.5">
      <c r="A21" s="107" t="s">
        <v>221</v>
      </c>
      <c r="B21" s="108">
        <v>54.96</v>
      </c>
      <c r="C21" s="109">
        <v>3</v>
      </c>
      <c r="D21" s="109"/>
      <c r="E21" s="110">
        <f t="shared" si="0"/>
        <v>66</v>
      </c>
      <c r="F21" s="111">
        <f t="shared" si="1"/>
        <v>3627.36</v>
      </c>
      <c r="G21" s="111">
        <f t="shared" si="2"/>
        <v>164.88</v>
      </c>
      <c r="H21" s="111">
        <f t="shared" si="3"/>
        <v>910.45434146617731</v>
      </c>
      <c r="I21" s="112">
        <f t="shared" si="4"/>
        <v>0.16488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</row>
    <row r="22" spans="1:27" ht="14.5">
      <c r="A22" s="107" t="s">
        <v>222</v>
      </c>
      <c r="B22" s="108">
        <v>54.96</v>
      </c>
      <c r="C22" s="109">
        <v>3</v>
      </c>
      <c r="D22" s="109"/>
      <c r="E22" s="110">
        <f t="shared" si="0"/>
        <v>66</v>
      </c>
      <c r="F22" s="111">
        <f t="shared" si="1"/>
        <v>3627.36</v>
      </c>
      <c r="G22" s="111">
        <f t="shared" si="2"/>
        <v>164.88</v>
      </c>
      <c r="H22" s="111">
        <f t="shared" si="3"/>
        <v>910.45434146617731</v>
      </c>
      <c r="I22" s="112">
        <f t="shared" si="4"/>
        <v>0.16488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</row>
    <row r="23" spans="1:27" ht="14.5">
      <c r="A23" s="114" t="s">
        <v>223</v>
      </c>
      <c r="B23" s="108">
        <v>54.96</v>
      </c>
      <c r="C23" s="109">
        <v>3</v>
      </c>
      <c r="D23" s="109"/>
      <c r="E23" s="110">
        <f t="shared" si="0"/>
        <v>66</v>
      </c>
      <c r="F23" s="111">
        <f t="shared" si="1"/>
        <v>3627.36</v>
      </c>
      <c r="G23" s="111">
        <f t="shared" si="2"/>
        <v>164.88</v>
      </c>
      <c r="H23" s="111">
        <f t="shared" si="3"/>
        <v>910.45434146617731</v>
      </c>
      <c r="I23" s="112">
        <f t="shared" si="4"/>
        <v>0.16488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</row>
    <row r="24" spans="1:27" ht="14.5">
      <c r="A24" s="113" t="s">
        <v>224</v>
      </c>
      <c r="B24" s="110">
        <v>54.96</v>
      </c>
      <c r="C24" s="109">
        <v>3</v>
      </c>
      <c r="D24" s="109"/>
      <c r="E24" s="110">
        <f t="shared" si="0"/>
        <v>66</v>
      </c>
      <c r="F24" s="111">
        <f t="shared" si="1"/>
        <v>3627.36</v>
      </c>
      <c r="G24" s="111">
        <f t="shared" si="2"/>
        <v>164.88</v>
      </c>
      <c r="H24" s="111">
        <f t="shared" si="3"/>
        <v>910.45434146617731</v>
      </c>
      <c r="I24" s="112">
        <f t="shared" si="4"/>
        <v>0.16488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</row>
    <row r="25" spans="1:27" ht="14.5">
      <c r="A25" s="114" t="s">
        <v>225</v>
      </c>
      <c r="B25" s="110">
        <v>58.58</v>
      </c>
      <c r="C25" s="109">
        <v>3</v>
      </c>
      <c r="D25" s="109"/>
      <c r="E25" s="110">
        <f t="shared" si="0"/>
        <v>66</v>
      </c>
      <c r="F25" s="111">
        <f t="shared" si="1"/>
        <v>3866.2799999999997</v>
      </c>
      <c r="G25" s="111">
        <f t="shared" si="2"/>
        <v>175.73999999999998</v>
      </c>
      <c r="H25" s="111">
        <f t="shared" si="3"/>
        <v>970.42240398632941</v>
      </c>
      <c r="I25" s="112">
        <f t="shared" si="4"/>
        <v>0.17573999999999998</v>
      </c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</row>
    <row r="26" spans="1:27" ht="14.5">
      <c r="A26" s="114" t="s">
        <v>226</v>
      </c>
      <c r="B26" s="110">
        <v>96.66</v>
      </c>
      <c r="C26" s="109"/>
      <c r="D26" s="109">
        <v>2</v>
      </c>
      <c r="E26" s="110">
        <f t="shared" si="0"/>
        <v>8</v>
      </c>
      <c r="F26" s="111">
        <f t="shared" si="1"/>
        <v>773.28</v>
      </c>
      <c r="G26" s="111">
        <f t="shared" si="2"/>
        <v>35.149090909090908</v>
      </c>
      <c r="H26" s="111">
        <f t="shared" si="3"/>
        <v>194.09050471113031</v>
      </c>
      <c r="I26" s="112">
        <f t="shared" si="4"/>
        <v>3.5149090909090908E-2</v>
      </c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</row>
    <row r="27" spans="1:27" ht="14.5">
      <c r="A27" s="114" t="s">
        <v>227</v>
      </c>
      <c r="B27" s="110">
        <v>22.45</v>
      </c>
      <c r="C27" s="109"/>
      <c r="D27" s="109">
        <v>2</v>
      </c>
      <c r="E27" s="110">
        <f t="shared" si="0"/>
        <v>8</v>
      </c>
      <c r="F27" s="111">
        <f t="shared" si="1"/>
        <v>179.6</v>
      </c>
      <c r="G27" s="111">
        <f t="shared" si="2"/>
        <v>8.163636363636364</v>
      </c>
      <c r="H27" s="111">
        <f t="shared" si="3"/>
        <v>45.078955418631033</v>
      </c>
      <c r="I27" s="112">
        <f t="shared" si="4"/>
        <v>8.1636363636363642E-3</v>
      </c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</row>
    <row r="28" spans="1:27" ht="14.5">
      <c r="A28" s="114" t="s">
        <v>228</v>
      </c>
      <c r="B28" s="110">
        <v>21.51</v>
      </c>
      <c r="C28" s="109"/>
      <c r="D28" s="109">
        <v>2</v>
      </c>
      <c r="E28" s="110">
        <f t="shared" si="0"/>
        <v>8</v>
      </c>
      <c r="F28" s="111">
        <f t="shared" si="1"/>
        <v>172.08</v>
      </c>
      <c r="G28" s="111">
        <f t="shared" si="2"/>
        <v>7.8218181818181822</v>
      </c>
      <c r="H28" s="111">
        <f t="shared" si="3"/>
        <v>43.191462407784122</v>
      </c>
      <c r="I28" s="112">
        <f t="shared" si="4"/>
        <v>7.8218181818181815E-3</v>
      </c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</row>
    <row r="29" spans="1:27" ht="14.5">
      <c r="A29" s="115" t="s">
        <v>229</v>
      </c>
      <c r="B29" s="116">
        <v>13.33</v>
      </c>
      <c r="C29" s="109"/>
      <c r="D29" s="109">
        <v>2</v>
      </c>
      <c r="E29" s="110">
        <f t="shared" si="0"/>
        <v>8</v>
      </c>
      <c r="F29" s="111">
        <f t="shared" si="1"/>
        <v>106.64</v>
      </c>
      <c r="G29" s="111">
        <f t="shared" si="2"/>
        <v>4.8472727272727276</v>
      </c>
      <c r="H29" s="111">
        <f t="shared" si="3"/>
        <v>26.766257270839716</v>
      </c>
      <c r="I29" s="112">
        <f t="shared" si="4"/>
        <v>4.8472727272727278E-3</v>
      </c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</row>
    <row r="30" spans="1:27" ht="14.5">
      <c r="A30" s="117" t="s">
        <v>230</v>
      </c>
      <c r="B30" s="118">
        <v>11.3</v>
      </c>
      <c r="C30" s="119"/>
      <c r="D30" s="109">
        <v>2</v>
      </c>
      <c r="E30" s="110">
        <f t="shared" si="0"/>
        <v>8</v>
      </c>
      <c r="F30" s="111">
        <f t="shared" si="1"/>
        <v>90.4</v>
      </c>
      <c r="G30" s="111">
        <f t="shared" si="2"/>
        <v>4.1090909090909093</v>
      </c>
      <c r="H30" s="111">
        <f t="shared" si="3"/>
        <v>22.690075555925642</v>
      </c>
      <c r="I30" s="112">
        <f t="shared" si="4"/>
        <v>4.1090909090909095E-3</v>
      </c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</row>
    <row r="31" spans="1:27" ht="14.5">
      <c r="A31" s="120" t="s">
        <v>231</v>
      </c>
      <c r="B31" s="118">
        <v>11.35</v>
      </c>
      <c r="C31" s="119"/>
      <c r="D31" s="109">
        <v>2</v>
      </c>
      <c r="E31" s="110">
        <f t="shared" si="0"/>
        <v>8</v>
      </c>
      <c r="F31" s="111">
        <f t="shared" si="1"/>
        <v>90.8</v>
      </c>
      <c r="G31" s="111">
        <f t="shared" si="2"/>
        <v>4.127272727272727</v>
      </c>
      <c r="H31" s="111">
        <f t="shared" si="3"/>
        <v>22.790474120332391</v>
      </c>
      <c r="I31" s="112">
        <f t="shared" si="4"/>
        <v>4.1272727272727268E-3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</row>
    <row r="32" spans="1:27" ht="14.5">
      <c r="A32" s="120" t="s">
        <v>232</v>
      </c>
      <c r="B32" s="118">
        <v>13.15</v>
      </c>
      <c r="C32" s="119"/>
      <c r="D32" s="109">
        <v>2</v>
      </c>
      <c r="E32" s="110">
        <f t="shared" si="0"/>
        <v>8</v>
      </c>
      <c r="F32" s="111">
        <f t="shared" si="1"/>
        <v>105.2</v>
      </c>
      <c r="G32" s="111">
        <f t="shared" si="2"/>
        <v>4.7818181818181822</v>
      </c>
      <c r="H32" s="111">
        <f t="shared" si="3"/>
        <v>26.404822438975415</v>
      </c>
      <c r="I32" s="112">
        <f t="shared" si="4"/>
        <v>4.7818181818181822E-3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</row>
    <row r="33" spans="1:27" ht="14.5">
      <c r="A33" s="120" t="s">
        <v>233</v>
      </c>
      <c r="B33" s="118">
        <v>14.96</v>
      </c>
      <c r="C33" s="119"/>
      <c r="D33" s="109">
        <v>2</v>
      </c>
      <c r="E33" s="110">
        <f t="shared" si="0"/>
        <v>8</v>
      </c>
      <c r="F33" s="111">
        <f t="shared" si="1"/>
        <v>119.68</v>
      </c>
      <c r="G33" s="111">
        <f t="shared" si="2"/>
        <v>5.44</v>
      </c>
      <c r="H33" s="111">
        <f t="shared" si="3"/>
        <v>30.039250470499788</v>
      </c>
      <c r="I33" s="112">
        <f t="shared" si="4"/>
        <v>5.4400000000000004E-3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</row>
    <row r="34" spans="1:27" ht="14.5">
      <c r="A34" s="120" t="s">
        <v>234</v>
      </c>
      <c r="B34" s="118">
        <v>148.58000000000001</v>
      </c>
      <c r="C34" s="119"/>
      <c r="D34" s="109">
        <v>2</v>
      </c>
      <c r="E34" s="110">
        <f t="shared" si="0"/>
        <v>8</v>
      </c>
      <c r="F34" s="111">
        <f t="shared" si="1"/>
        <v>1188.6400000000001</v>
      </c>
      <c r="G34" s="111">
        <f t="shared" si="2"/>
        <v>54.029090909090911</v>
      </c>
      <c r="H34" s="111">
        <f t="shared" si="3"/>
        <v>298.34437399110016</v>
      </c>
      <c r="I34" s="112">
        <f t="shared" si="4"/>
        <v>5.4029090909090909E-2</v>
      </c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</row>
    <row r="35" spans="1:27" ht="14.5">
      <c r="A35" s="120" t="s">
        <v>235</v>
      </c>
      <c r="B35" s="118">
        <v>8.8000000000000007</v>
      </c>
      <c r="C35" s="119"/>
      <c r="D35" s="109">
        <v>0.25</v>
      </c>
      <c r="E35" s="110">
        <f t="shared" si="0"/>
        <v>1</v>
      </c>
      <c r="F35" s="111">
        <f t="shared" si="1"/>
        <v>8.8000000000000007</v>
      </c>
      <c r="G35" s="111">
        <f t="shared" si="2"/>
        <v>0.4</v>
      </c>
      <c r="H35" s="111">
        <f t="shared" si="3"/>
        <v>2.2087684169485136</v>
      </c>
      <c r="I35" s="112">
        <f t="shared" si="4"/>
        <v>4.0000000000000002E-4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</row>
    <row r="36" spans="1:27" ht="14.5">
      <c r="A36" s="120" t="s">
        <v>236</v>
      </c>
      <c r="B36" s="118">
        <v>29.79</v>
      </c>
      <c r="C36" s="119"/>
      <c r="D36" s="109">
        <v>0.25</v>
      </c>
      <c r="E36" s="110">
        <f t="shared" si="0"/>
        <v>1</v>
      </c>
      <c r="F36" s="111">
        <f t="shared" si="1"/>
        <v>29.79</v>
      </c>
      <c r="G36" s="111">
        <f t="shared" si="2"/>
        <v>1.354090909090909</v>
      </c>
      <c r="H36" s="111">
        <f t="shared" si="3"/>
        <v>7.4771830841927516</v>
      </c>
      <c r="I36" s="112">
        <f t="shared" si="4"/>
        <v>1.354090909090909E-3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</row>
    <row r="37" spans="1:27" ht="14.5">
      <c r="A37" s="120" t="s">
        <v>237</v>
      </c>
      <c r="B37" s="118">
        <v>27.74</v>
      </c>
      <c r="C37" s="119"/>
      <c r="D37" s="109">
        <v>0.25</v>
      </c>
      <c r="E37" s="110">
        <f t="shared" si="0"/>
        <v>1</v>
      </c>
      <c r="F37" s="111">
        <f t="shared" si="1"/>
        <v>27.74</v>
      </c>
      <c r="G37" s="111">
        <f t="shared" si="2"/>
        <v>1.2609090909090908</v>
      </c>
      <c r="H37" s="111">
        <f t="shared" si="3"/>
        <v>6.9626404416081549</v>
      </c>
      <c r="I37" s="112">
        <f t="shared" si="4"/>
        <v>1.2609090909090907E-3</v>
      </c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</row>
    <row r="38" spans="1:27" ht="14.5">
      <c r="A38" s="120" t="s">
        <v>238</v>
      </c>
      <c r="B38" s="118">
        <v>30.94</v>
      </c>
      <c r="C38" s="119"/>
      <c r="D38" s="109">
        <v>0.25</v>
      </c>
      <c r="E38" s="110">
        <f t="shared" si="0"/>
        <v>1</v>
      </c>
      <c r="F38" s="111">
        <f t="shared" si="1"/>
        <v>30.94</v>
      </c>
      <c r="G38" s="111">
        <f t="shared" si="2"/>
        <v>1.4063636363636365</v>
      </c>
      <c r="H38" s="111">
        <f t="shared" si="3"/>
        <v>7.765828956862161</v>
      </c>
      <c r="I38" s="112">
        <f t="shared" si="4"/>
        <v>1.4063636363636366E-3</v>
      </c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</row>
    <row r="39" spans="1:27" ht="14.5">
      <c r="A39" s="120" t="s">
        <v>239</v>
      </c>
      <c r="B39" s="118">
        <v>94.85</v>
      </c>
      <c r="C39" s="119"/>
      <c r="D39" s="109">
        <v>2</v>
      </c>
      <c r="E39" s="110">
        <f t="shared" si="0"/>
        <v>8</v>
      </c>
      <c r="F39" s="111">
        <f t="shared" si="1"/>
        <v>758.8</v>
      </c>
      <c r="G39" s="111">
        <f t="shared" si="2"/>
        <v>34.490909090909092</v>
      </c>
      <c r="H39" s="111">
        <f t="shared" si="3"/>
        <v>190.45607667960593</v>
      </c>
      <c r="I39" s="112">
        <f t="shared" si="4"/>
        <v>3.4490909090909093E-2</v>
      </c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</row>
    <row r="40" spans="1:27" ht="14.5">
      <c r="A40" s="120" t="s">
        <v>240</v>
      </c>
      <c r="B40" s="118">
        <v>15.18</v>
      </c>
      <c r="C40" s="119"/>
      <c r="D40" s="109">
        <v>2</v>
      </c>
      <c r="E40" s="110">
        <f t="shared" si="0"/>
        <v>8</v>
      </c>
      <c r="F40" s="111">
        <f t="shared" si="1"/>
        <v>121.44</v>
      </c>
      <c r="G40" s="111">
        <f t="shared" si="2"/>
        <v>5.52</v>
      </c>
      <c r="H40" s="111">
        <f t="shared" si="3"/>
        <v>30.481004153889486</v>
      </c>
      <c r="I40" s="112">
        <f t="shared" si="4"/>
        <v>5.5199999999999997E-3</v>
      </c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</row>
    <row r="41" spans="1:27" ht="14.5">
      <c r="A41" s="120" t="s">
        <v>241</v>
      </c>
      <c r="B41" s="118">
        <v>20.59</v>
      </c>
      <c r="C41" s="119"/>
      <c r="D41" s="109">
        <v>2</v>
      </c>
      <c r="E41" s="110">
        <f t="shared" si="0"/>
        <v>8</v>
      </c>
      <c r="F41" s="111">
        <f t="shared" si="1"/>
        <v>164.72</v>
      </c>
      <c r="G41" s="111">
        <f t="shared" si="2"/>
        <v>7.4872727272727273</v>
      </c>
      <c r="H41" s="111">
        <f t="shared" si="3"/>
        <v>41.344128822699908</v>
      </c>
      <c r="I41" s="112">
        <f t="shared" si="4"/>
        <v>7.487272727272727E-3</v>
      </c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</row>
    <row r="42" spans="1:27" ht="14.5">
      <c r="A42" s="120" t="s">
        <v>242</v>
      </c>
      <c r="B42" s="118">
        <v>14.61</v>
      </c>
      <c r="C42" s="119"/>
      <c r="D42" s="109">
        <v>2</v>
      </c>
      <c r="E42" s="110">
        <f t="shared" si="0"/>
        <v>8</v>
      </c>
      <c r="F42" s="111">
        <f t="shared" si="1"/>
        <v>116.88</v>
      </c>
      <c r="G42" s="111">
        <f t="shared" si="2"/>
        <v>5.3127272727272725</v>
      </c>
      <c r="H42" s="111">
        <f t="shared" si="3"/>
        <v>29.33646051965253</v>
      </c>
      <c r="I42" s="112">
        <f t="shared" si="4"/>
        <v>5.3127272727272728E-3</v>
      </c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</row>
    <row r="43" spans="1:27" ht="14.5">
      <c r="A43" s="120" t="s">
        <v>243</v>
      </c>
      <c r="B43" s="118">
        <v>14.71</v>
      </c>
      <c r="C43" s="119"/>
      <c r="D43" s="109">
        <v>2</v>
      </c>
      <c r="E43" s="110">
        <f t="shared" si="0"/>
        <v>8</v>
      </c>
      <c r="F43" s="111">
        <f t="shared" si="1"/>
        <v>117.68</v>
      </c>
      <c r="G43" s="111">
        <f t="shared" si="2"/>
        <v>5.3490909090909096</v>
      </c>
      <c r="H43" s="111">
        <f t="shared" si="3"/>
        <v>29.537257648466035</v>
      </c>
      <c r="I43" s="112">
        <f t="shared" si="4"/>
        <v>5.3490909090909092E-3</v>
      </c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</row>
    <row r="44" spans="1:27" ht="14.5">
      <c r="A44" s="120" t="s">
        <v>244</v>
      </c>
      <c r="B44" s="118">
        <v>14.6</v>
      </c>
      <c r="C44" s="119"/>
      <c r="D44" s="109">
        <v>2</v>
      </c>
      <c r="E44" s="110">
        <f t="shared" si="0"/>
        <v>8</v>
      </c>
      <c r="F44" s="111">
        <f t="shared" si="1"/>
        <v>116.8</v>
      </c>
      <c r="G44" s="111">
        <f t="shared" si="2"/>
        <v>5.3090909090909086</v>
      </c>
      <c r="H44" s="111">
        <f t="shared" si="3"/>
        <v>29.316380806771178</v>
      </c>
      <c r="I44" s="112">
        <f t="shared" si="4"/>
        <v>5.3090909090909083E-3</v>
      </c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</row>
    <row r="45" spans="1:27" ht="14.5">
      <c r="A45" s="120" t="s">
        <v>245</v>
      </c>
      <c r="B45" s="118">
        <v>14.61</v>
      </c>
      <c r="C45" s="119"/>
      <c r="D45" s="109">
        <v>2</v>
      </c>
      <c r="E45" s="110">
        <f t="shared" ref="E45:E76" si="5">IF(ISBLANK(C45),0,C45*22)+IF(ISBLANK(D45),0,D45*4)</f>
        <v>8</v>
      </c>
      <c r="F45" s="111">
        <f t="shared" ref="F45:F76" si="6">B45*E45</f>
        <v>116.88</v>
      </c>
      <c r="G45" s="111">
        <f t="shared" ref="G45:G76" si="7">F45/22</f>
        <v>5.3127272727272725</v>
      </c>
      <c r="H45" s="111">
        <f t="shared" ref="H45:H76" si="8">G45*$I$10</f>
        <v>29.33646051965253</v>
      </c>
      <c r="I45" s="112">
        <f t="shared" ref="I45:I76" si="9">G45/$I$9</f>
        <v>5.3127272727272728E-3</v>
      </c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</row>
    <row r="46" spans="1:27" ht="14.5">
      <c r="A46" s="117" t="s">
        <v>246</v>
      </c>
      <c r="B46" s="118">
        <v>19.82</v>
      </c>
      <c r="C46" s="119"/>
      <c r="D46" s="109">
        <v>2</v>
      </c>
      <c r="E46" s="110">
        <f t="shared" si="5"/>
        <v>8</v>
      </c>
      <c r="F46" s="111">
        <f t="shared" si="6"/>
        <v>158.56</v>
      </c>
      <c r="G46" s="111">
        <f t="shared" si="7"/>
        <v>7.2072727272727271</v>
      </c>
      <c r="H46" s="111">
        <f t="shared" si="8"/>
        <v>39.797990930835944</v>
      </c>
      <c r="I46" s="112">
        <f t="shared" si="9"/>
        <v>7.2072727272727271E-3</v>
      </c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</row>
    <row r="47" spans="1:27" ht="14.5">
      <c r="A47" s="117" t="s">
        <v>247</v>
      </c>
      <c r="B47" s="118">
        <v>19.82</v>
      </c>
      <c r="C47" s="119"/>
      <c r="D47" s="109">
        <v>2</v>
      </c>
      <c r="E47" s="110">
        <f t="shared" si="5"/>
        <v>8</v>
      </c>
      <c r="F47" s="111">
        <f t="shared" si="6"/>
        <v>158.56</v>
      </c>
      <c r="G47" s="111">
        <f t="shared" si="7"/>
        <v>7.2072727272727271</v>
      </c>
      <c r="H47" s="111">
        <f t="shared" si="8"/>
        <v>39.797990930835944</v>
      </c>
      <c r="I47" s="112">
        <f t="shared" si="9"/>
        <v>7.2072727272727271E-3</v>
      </c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</row>
    <row r="48" spans="1:27" ht="14.5">
      <c r="A48" s="117" t="s">
        <v>248</v>
      </c>
      <c r="B48" s="118">
        <v>31.89</v>
      </c>
      <c r="C48" s="119"/>
      <c r="D48" s="109">
        <v>2</v>
      </c>
      <c r="E48" s="110">
        <f t="shared" si="5"/>
        <v>8</v>
      </c>
      <c r="F48" s="111">
        <f t="shared" si="6"/>
        <v>255.12</v>
      </c>
      <c r="G48" s="111">
        <f t="shared" si="7"/>
        <v>11.596363636363636</v>
      </c>
      <c r="H48" s="111">
        <f t="shared" si="8"/>
        <v>64.034204378625546</v>
      </c>
      <c r="I48" s="112">
        <f t="shared" si="9"/>
        <v>1.1596363636363636E-2</v>
      </c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</row>
    <row r="49" spans="1:27" ht="14.5">
      <c r="A49" s="117" t="s">
        <v>249</v>
      </c>
      <c r="B49" s="118">
        <v>16.95</v>
      </c>
      <c r="C49" s="119"/>
      <c r="D49" s="109">
        <v>0.25</v>
      </c>
      <c r="E49" s="110">
        <f t="shared" si="5"/>
        <v>1</v>
      </c>
      <c r="F49" s="111">
        <f t="shared" si="6"/>
        <v>16.95</v>
      </c>
      <c r="G49" s="111">
        <f t="shared" si="7"/>
        <v>0.77045454545454539</v>
      </c>
      <c r="H49" s="111">
        <f t="shared" si="8"/>
        <v>4.2543891667360576</v>
      </c>
      <c r="I49" s="112">
        <f t="shared" si="9"/>
        <v>7.7045454545454542E-4</v>
      </c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</row>
    <row r="50" spans="1:27" ht="14.5">
      <c r="A50" s="117" t="s">
        <v>250</v>
      </c>
      <c r="B50" s="118">
        <v>17.79</v>
      </c>
      <c r="C50" s="119"/>
      <c r="D50" s="109">
        <v>0.25</v>
      </c>
      <c r="E50" s="110">
        <f t="shared" si="5"/>
        <v>1</v>
      </c>
      <c r="F50" s="111">
        <f t="shared" si="6"/>
        <v>17.79</v>
      </c>
      <c r="G50" s="111">
        <f t="shared" si="7"/>
        <v>0.8086363636363636</v>
      </c>
      <c r="H50" s="111">
        <f t="shared" si="8"/>
        <v>4.4652261519902332</v>
      </c>
      <c r="I50" s="112">
        <f t="shared" si="9"/>
        <v>8.0863636363636359E-4</v>
      </c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</row>
    <row r="51" spans="1:27" ht="14.5">
      <c r="A51" s="117" t="s">
        <v>251</v>
      </c>
      <c r="B51" s="118">
        <v>6.41</v>
      </c>
      <c r="C51" s="119"/>
      <c r="D51" s="109">
        <v>2</v>
      </c>
      <c r="E51" s="110">
        <f t="shared" si="5"/>
        <v>8</v>
      </c>
      <c r="F51" s="111">
        <f t="shared" si="6"/>
        <v>51.28</v>
      </c>
      <c r="G51" s="111">
        <f t="shared" si="7"/>
        <v>2.330909090909091</v>
      </c>
      <c r="H51" s="111">
        <f t="shared" si="8"/>
        <v>12.87109595694543</v>
      </c>
      <c r="I51" s="112">
        <f t="shared" si="9"/>
        <v>2.330909090909091E-3</v>
      </c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</row>
    <row r="52" spans="1:27" ht="14.5">
      <c r="A52" s="117" t="s">
        <v>252</v>
      </c>
      <c r="B52" s="118">
        <v>14</v>
      </c>
      <c r="C52" s="119"/>
      <c r="D52" s="109">
        <v>2</v>
      </c>
      <c r="E52" s="110">
        <f t="shared" si="5"/>
        <v>8</v>
      </c>
      <c r="F52" s="111">
        <f t="shared" si="6"/>
        <v>112</v>
      </c>
      <c r="G52" s="111">
        <f t="shared" si="7"/>
        <v>5.0909090909090908</v>
      </c>
      <c r="H52" s="111">
        <f t="shared" si="8"/>
        <v>28.111598033890175</v>
      </c>
      <c r="I52" s="112">
        <f t="shared" si="9"/>
        <v>5.0909090909090913E-3</v>
      </c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</row>
    <row r="53" spans="1:27" ht="14.5">
      <c r="A53" s="117" t="s">
        <v>253</v>
      </c>
      <c r="B53" s="118">
        <v>14</v>
      </c>
      <c r="C53" s="119"/>
      <c r="D53" s="109">
        <v>2</v>
      </c>
      <c r="E53" s="110">
        <f t="shared" si="5"/>
        <v>8</v>
      </c>
      <c r="F53" s="111">
        <f t="shared" si="6"/>
        <v>112</v>
      </c>
      <c r="G53" s="111">
        <f t="shared" si="7"/>
        <v>5.0909090909090908</v>
      </c>
      <c r="H53" s="111">
        <f t="shared" si="8"/>
        <v>28.111598033890175</v>
      </c>
      <c r="I53" s="112">
        <f t="shared" si="9"/>
        <v>5.0909090909090913E-3</v>
      </c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</row>
    <row r="54" spans="1:27" ht="14.5">
      <c r="A54" s="117" t="s">
        <v>254</v>
      </c>
      <c r="B54" s="118">
        <v>17.329999999999998</v>
      </c>
      <c r="C54" s="119"/>
      <c r="D54" s="109">
        <v>2</v>
      </c>
      <c r="E54" s="110">
        <f t="shared" si="5"/>
        <v>8</v>
      </c>
      <c r="F54" s="111">
        <f t="shared" si="6"/>
        <v>138.63999999999999</v>
      </c>
      <c r="G54" s="111">
        <f t="shared" si="7"/>
        <v>6.3018181818181809</v>
      </c>
      <c r="H54" s="111">
        <f t="shared" si="8"/>
        <v>34.798142423379758</v>
      </c>
      <c r="I54" s="112">
        <f t="shared" si="9"/>
        <v>6.301818181818181E-3</v>
      </c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</row>
    <row r="55" spans="1:27" ht="14.5">
      <c r="A55" s="117" t="s">
        <v>255</v>
      </c>
      <c r="B55" s="118">
        <v>8.64</v>
      </c>
      <c r="C55" s="119"/>
      <c r="D55" s="109">
        <v>2</v>
      </c>
      <c r="E55" s="110">
        <f t="shared" si="5"/>
        <v>8</v>
      </c>
      <c r="F55" s="111">
        <f t="shared" si="6"/>
        <v>69.12</v>
      </c>
      <c r="G55" s="111">
        <f t="shared" si="7"/>
        <v>3.1418181818181821</v>
      </c>
      <c r="H55" s="111">
        <f t="shared" si="8"/>
        <v>17.34887192948651</v>
      </c>
      <c r="I55" s="112">
        <f t="shared" si="9"/>
        <v>3.1418181818181823E-3</v>
      </c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</row>
    <row r="56" spans="1:27" ht="14.5">
      <c r="A56" s="117" t="s">
        <v>256</v>
      </c>
      <c r="B56" s="118">
        <v>17.2</v>
      </c>
      <c r="C56" s="119"/>
      <c r="D56" s="109">
        <v>2</v>
      </c>
      <c r="E56" s="110">
        <f t="shared" si="5"/>
        <v>8</v>
      </c>
      <c r="F56" s="111">
        <f t="shared" si="6"/>
        <v>137.6</v>
      </c>
      <c r="G56" s="111">
        <f t="shared" si="7"/>
        <v>6.254545454545454</v>
      </c>
      <c r="H56" s="111">
        <f t="shared" si="8"/>
        <v>34.53710615592221</v>
      </c>
      <c r="I56" s="112">
        <f t="shared" si="9"/>
        <v>6.2545454545454536E-3</v>
      </c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</row>
    <row r="57" spans="1:27" ht="14.5">
      <c r="A57" s="117" t="s">
        <v>257</v>
      </c>
      <c r="B57" s="118">
        <v>17.2</v>
      </c>
      <c r="C57" s="119"/>
      <c r="D57" s="109">
        <v>2</v>
      </c>
      <c r="E57" s="110">
        <f t="shared" si="5"/>
        <v>8</v>
      </c>
      <c r="F57" s="111">
        <f t="shared" si="6"/>
        <v>137.6</v>
      </c>
      <c r="G57" s="111">
        <f t="shared" si="7"/>
        <v>6.254545454545454</v>
      </c>
      <c r="H57" s="111">
        <f t="shared" si="8"/>
        <v>34.53710615592221</v>
      </c>
      <c r="I57" s="112">
        <f t="shared" si="9"/>
        <v>6.2545454545454536E-3</v>
      </c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</row>
    <row r="58" spans="1:27" ht="14.5">
      <c r="A58" s="117" t="s">
        <v>258</v>
      </c>
      <c r="B58" s="118">
        <v>4.0999999999999996</v>
      </c>
      <c r="C58" s="119"/>
      <c r="D58" s="109">
        <v>2</v>
      </c>
      <c r="E58" s="110">
        <f t="shared" si="5"/>
        <v>8</v>
      </c>
      <c r="F58" s="111">
        <f t="shared" si="6"/>
        <v>32.799999999999997</v>
      </c>
      <c r="G58" s="111">
        <f t="shared" si="7"/>
        <v>1.4909090909090907</v>
      </c>
      <c r="H58" s="111">
        <f t="shared" si="8"/>
        <v>8.2326822813535507</v>
      </c>
      <c r="I58" s="112">
        <f t="shared" si="9"/>
        <v>1.4909090909090907E-3</v>
      </c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</row>
    <row r="59" spans="1:27" ht="14.5">
      <c r="A59" s="117" t="s">
        <v>259</v>
      </c>
      <c r="B59" s="118">
        <v>10.119999999999999</v>
      </c>
      <c r="C59" s="119"/>
      <c r="D59" s="109">
        <v>1</v>
      </c>
      <c r="E59" s="110">
        <f t="shared" si="5"/>
        <v>4</v>
      </c>
      <c r="F59" s="111">
        <f t="shared" si="6"/>
        <v>40.479999999999997</v>
      </c>
      <c r="G59" s="111">
        <f t="shared" si="7"/>
        <v>1.8399999999999999</v>
      </c>
      <c r="H59" s="111">
        <f t="shared" si="8"/>
        <v>10.160334717963162</v>
      </c>
      <c r="I59" s="112">
        <f t="shared" si="9"/>
        <v>1.8399999999999998E-3</v>
      </c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</row>
    <row r="60" spans="1:27" ht="14.5">
      <c r="A60" s="117" t="s">
        <v>260</v>
      </c>
      <c r="B60" s="118">
        <v>5.31</v>
      </c>
      <c r="C60" s="119"/>
      <c r="D60" s="109">
        <v>1</v>
      </c>
      <c r="E60" s="110">
        <f t="shared" si="5"/>
        <v>4</v>
      </c>
      <c r="F60" s="111">
        <f t="shared" si="6"/>
        <v>21.24</v>
      </c>
      <c r="G60" s="111">
        <f t="shared" si="7"/>
        <v>0.96545454545454534</v>
      </c>
      <c r="H60" s="111">
        <f t="shared" si="8"/>
        <v>5.3311637699984571</v>
      </c>
      <c r="I60" s="112">
        <f t="shared" si="9"/>
        <v>9.6545454545454538E-4</v>
      </c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</row>
    <row r="61" spans="1:27" ht="14.5">
      <c r="A61" s="117" t="s">
        <v>261</v>
      </c>
      <c r="B61" s="118">
        <v>9.9</v>
      </c>
      <c r="C61" s="119"/>
      <c r="D61" s="109">
        <v>1</v>
      </c>
      <c r="E61" s="110">
        <f t="shared" si="5"/>
        <v>4</v>
      </c>
      <c r="F61" s="111">
        <f t="shared" si="6"/>
        <v>39.6</v>
      </c>
      <c r="G61" s="111">
        <f t="shared" si="7"/>
        <v>1.8</v>
      </c>
      <c r="H61" s="111">
        <f t="shared" si="8"/>
        <v>9.9394578762683121</v>
      </c>
      <c r="I61" s="112">
        <f t="shared" si="9"/>
        <v>1.8E-3</v>
      </c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</row>
    <row r="62" spans="1:27" ht="14.5">
      <c r="A62" s="117" t="s">
        <v>262</v>
      </c>
      <c r="B62" s="118">
        <v>9.9</v>
      </c>
      <c r="C62" s="119"/>
      <c r="D62" s="109">
        <v>1</v>
      </c>
      <c r="E62" s="110">
        <f t="shared" si="5"/>
        <v>4</v>
      </c>
      <c r="F62" s="111">
        <f t="shared" si="6"/>
        <v>39.6</v>
      </c>
      <c r="G62" s="111">
        <f t="shared" si="7"/>
        <v>1.8</v>
      </c>
      <c r="H62" s="111">
        <f t="shared" si="8"/>
        <v>9.9394578762683121</v>
      </c>
      <c r="I62" s="112">
        <f t="shared" si="9"/>
        <v>1.8E-3</v>
      </c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</row>
    <row r="63" spans="1:27" ht="14.5">
      <c r="A63" s="117" t="s">
        <v>263</v>
      </c>
      <c r="B63" s="118">
        <v>9.9</v>
      </c>
      <c r="C63" s="119"/>
      <c r="D63" s="109">
        <v>1</v>
      </c>
      <c r="E63" s="110">
        <f t="shared" si="5"/>
        <v>4</v>
      </c>
      <c r="F63" s="111">
        <f t="shared" si="6"/>
        <v>39.6</v>
      </c>
      <c r="G63" s="111">
        <f t="shared" si="7"/>
        <v>1.8</v>
      </c>
      <c r="H63" s="111">
        <f t="shared" si="8"/>
        <v>9.9394578762683121</v>
      </c>
      <c r="I63" s="112">
        <f t="shared" si="9"/>
        <v>1.8E-3</v>
      </c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</row>
    <row r="64" spans="1:27" ht="14.5">
      <c r="A64" s="117" t="s">
        <v>264</v>
      </c>
      <c r="B64" s="118">
        <v>10.119999999999999</v>
      </c>
      <c r="C64" s="119"/>
      <c r="D64" s="109">
        <v>1</v>
      </c>
      <c r="E64" s="110">
        <f t="shared" si="5"/>
        <v>4</v>
      </c>
      <c r="F64" s="111">
        <f t="shared" si="6"/>
        <v>40.479999999999997</v>
      </c>
      <c r="G64" s="111">
        <f t="shared" si="7"/>
        <v>1.8399999999999999</v>
      </c>
      <c r="H64" s="111">
        <f t="shared" si="8"/>
        <v>10.160334717963162</v>
      </c>
      <c r="I64" s="112">
        <f t="shared" si="9"/>
        <v>1.8399999999999998E-3</v>
      </c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</row>
    <row r="65" spans="1:27" ht="14.5">
      <c r="A65" s="117" t="s">
        <v>265</v>
      </c>
      <c r="B65" s="118">
        <v>10.119999999999999</v>
      </c>
      <c r="C65" s="119"/>
      <c r="D65" s="109">
        <v>1</v>
      </c>
      <c r="E65" s="110">
        <f t="shared" si="5"/>
        <v>4</v>
      </c>
      <c r="F65" s="111">
        <f t="shared" si="6"/>
        <v>40.479999999999997</v>
      </c>
      <c r="G65" s="111">
        <f t="shared" si="7"/>
        <v>1.8399999999999999</v>
      </c>
      <c r="H65" s="111">
        <f t="shared" si="8"/>
        <v>10.160334717963162</v>
      </c>
      <c r="I65" s="112">
        <f t="shared" si="9"/>
        <v>1.8399999999999998E-3</v>
      </c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</row>
    <row r="66" spans="1:27" ht="14.5">
      <c r="A66" s="117" t="s">
        <v>266</v>
      </c>
      <c r="B66" s="118">
        <v>9.9</v>
      </c>
      <c r="C66" s="119"/>
      <c r="D66" s="109">
        <v>1</v>
      </c>
      <c r="E66" s="110">
        <f t="shared" si="5"/>
        <v>4</v>
      </c>
      <c r="F66" s="111">
        <f t="shared" si="6"/>
        <v>39.6</v>
      </c>
      <c r="G66" s="111">
        <f t="shared" si="7"/>
        <v>1.8</v>
      </c>
      <c r="H66" s="111">
        <f t="shared" si="8"/>
        <v>9.9394578762683121</v>
      </c>
      <c r="I66" s="112">
        <f t="shared" si="9"/>
        <v>1.8E-3</v>
      </c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</row>
    <row r="67" spans="1:27" ht="14.5">
      <c r="A67" s="117" t="s">
        <v>267</v>
      </c>
      <c r="B67" s="118">
        <v>9.9</v>
      </c>
      <c r="C67" s="119"/>
      <c r="D67" s="109">
        <v>1</v>
      </c>
      <c r="E67" s="110">
        <f t="shared" si="5"/>
        <v>4</v>
      </c>
      <c r="F67" s="111">
        <f t="shared" si="6"/>
        <v>39.6</v>
      </c>
      <c r="G67" s="111">
        <f t="shared" si="7"/>
        <v>1.8</v>
      </c>
      <c r="H67" s="111">
        <f t="shared" si="8"/>
        <v>9.9394578762683121</v>
      </c>
      <c r="I67" s="112">
        <f t="shared" si="9"/>
        <v>1.8E-3</v>
      </c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</row>
    <row r="68" spans="1:27" ht="14.5">
      <c r="A68" s="117" t="s">
        <v>268</v>
      </c>
      <c r="B68" s="118">
        <v>9.9</v>
      </c>
      <c r="C68" s="119"/>
      <c r="D68" s="109">
        <v>1</v>
      </c>
      <c r="E68" s="110">
        <f t="shared" si="5"/>
        <v>4</v>
      </c>
      <c r="F68" s="111">
        <f t="shared" si="6"/>
        <v>39.6</v>
      </c>
      <c r="G68" s="111">
        <f t="shared" si="7"/>
        <v>1.8</v>
      </c>
      <c r="H68" s="111">
        <f t="shared" si="8"/>
        <v>9.9394578762683121</v>
      </c>
      <c r="I68" s="112">
        <f t="shared" si="9"/>
        <v>1.8E-3</v>
      </c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</row>
    <row r="69" spans="1:27" ht="14.5">
      <c r="A69" s="117" t="s">
        <v>269</v>
      </c>
      <c r="B69" s="118">
        <v>5.31</v>
      </c>
      <c r="C69" s="119"/>
      <c r="D69" s="109">
        <v>1</v>
      </c>
      <c r="E69" s="110">
        <f t="shared" si="5"/>
        <v>4</v>
      </c>
      <c r="F69" s="111">
        <f t="shared" si="6"/>
        <v>21.24</v>
      </c>
      <c r="G69" s="111">
        <f t="shared" si="7"/>
        <v>0.96545454545454534</v>
      </c>
      <c r="H69" s="111">
        <f t="shared" si="8"/>
        <v>5.3311637699984571</v>
      </c>
      <c r="I69" s="112">
        <f t="shared" si="9"/>
        <v>9.6545454545454538E-4</v>
      </c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</row>
    <row r="70" spans="1:27" ht="14.5">
      <c r="A70" s="117" t="s">
        <v>270</v>
      </c>
      <c r="B70" s="118">
        <v>10.119999999999999</v>
      </c>
      <c r="C70" s="119"/>
      <c r="D70" s="109">
        <v>1</v>
      </c>
      <c r="E70" s="110">
        <f t="shared" si="5"/>
        <v>4</v>
      </c>
      <c r="F70" s="111">
        <f t="shared" si="6"/>
        <v>40.479999999999997</v>
      </c>
      <c r="G70" s="111">
        <f t="shared" si="7"/>
        <v>1.8399999999999999</v>
      </c>
      <c r="H70" s="111">
        <f t="shared" si="8"/>
        <v>10.160334717963162</v>
      </c>
      <c r="I70" s="112">
        <f t="shared" si="9"/>
        <v>1.8399999999999998E-3</v>
      </c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</row>
    <row r="71" spans="1:27" ht="14.5">
      <c r="A71" s="117" t="s">
        <v>271</v>
      </c>
      <c r="B71" s="118">
        <v>7.15</v>
      </c>
      <c r="C71" s="119"/>
      <c r="D71" s="109">
        <v>2</v>
      </c>
      <c r="E71" s="110">
        <f t="shared" si="5"/>
        <v>8</v>
      </c>
      <c r="F71" s="111">
        <f t="shared" si="6"/>
        <v>57.2</v>
      </c>
      <c r="G71" s="111">
        <f t="shared" si="7"/>
        <v>2.6</v>
      </c>
      <c r="H71" s="111">
        <f t="shared" si="8"/>
        <v>14.356994710165338</v>
      </c>
      <c r="I71" s="112">
        <f t="shared" si="9"/>
        <v>2.5999999999999999E-3</v>
      </c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</row>
    <row r="72" spans="1:27" ht="14.5">
      <c r="A72" s="117" t="s">
        <v>272</v>
      </c>
      <c r="B72" s="118">
        <v>4.8499999999999996</v>
      </c>
      <c r="C72" s="119"/>
      <c r="D72" s="109">
        <v>2</v>
      </c>
      <c r="E72" s="110">
        <f t="shared" si="5"/>
        <v>8</v>
      </c>
      <c r="F72" s="111">
        <f t="shared" si="6"/>
        <v>38.799999999999997</v>
      </c>
      <c r="G72" s="111">
        <f t="shared" si="7"/>
        <v>1.7636363636363634</v>
      </c>
      <c r="H72" s="111">
        <f t="shared" si="8"/>
        <v>9.7386607474548086</v>
      </c>
      <c r="I72" s="112">
        <f t="shared" si="9"/>
        <v>1.7636363636363635E-3</v>
      </c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</row>
    <row r="73" spans="1:27" ht="14.5">
      <c r="A73" s="117" t="s">
        <v>273</v>
      </c>
      <c r="B73" s="118">
        <v>71.849999999999994</v>
      </c>
      <c r="C73" s="119"/>
      <c r="D73" s="109">
        <v>2.75</v>
      </c>
      <c r="E73" s="110">
        <f t="shared" si="5"/>
        <v>11</v>
      </c>
      <c r="F73" s="111">
        <f t="shared" si="6"/>
        <v>790.34999999999991</v>
      </c>
      <c r="G73" s="111">
        <f t="shared" si="7"/>
        <v>35.924999999999997</v>
      </c>
      <c r="H73" s="111">
        <f t="shared" si="8"/>
        <v>198.37501344718837</v>
      </c>
      <c r="I73" s="112">
        <f t="shared" si="9"/>
        <v>3.5924999999999999E-2</v>
      </c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</row>
    <row r="74" spans="1:27" ht="14.5">
      <c r="A74" s="117" t="s">
        <v>274</v>
      </c>
      <c r="B74" s="118">
        <v>18.760000000000002</v>
      </c>
      <c r="C74" s="119"/>
      <c r="D74" s="109">
        <v>1</v>
      </c>
      <c r="E74" s="110">
        <f t="shared" si="5"/>
        <v>4</v>
      </c>
      <c r="F74" s="111">
        <f t="shared" si="6"/>
        <v>75.040000000000006</v>
      </c>
      <c r="G74" s="111">
        <f t="shared" si="7"/>
        <v>3.4109090909090911</v>
      </c>
      <c r="H74" s="111">
        <f t="shared" si="8"/>
        <v>18.834770682706417</v>
      </c>
      <c r="I74" s="112">
        <f t="shared" si="9"/>
        <v>3.4109090909090912E-3</v>
      </c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</row>
    <row r="75" spans="1:27" ht="14.5">
      <c r="A75" s="117" t="s">
        <v>275</v>
      </c>
      <c r="B75" s="118">
        <v>13.07</v>
      </c>
      <c r="C75" s="119"/>
      <c r="D75" s="109">
        <v>1</v>
      </c>
      <c r="E75" s="110">
        <f t="shared" si="5"/>
        <v>4</v>
      </c>
      <c r="F75" s="111">
        <f t="shared" si="6"/>
        <v>52.28</v>
      </c>
      <c r="G75" s="111">
        <f t="shared" si="7"/>
        <v>2.3763636363636365</v>
      </c>
      <c r="H75" s="111">
        <f t="shared" si="8"/>
        <v>13.122092367962306</v>
      </c>
      <c r="I75" s="112">
        <f t="shared" si="9"/>
        <v>2.3763636363636365E-3</v>
      </c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</row>
    <row r="76" spans="1:27" ht="14.5">
      <c r="A76" s="117" t="s">
        <v>276</v>
      </c>
      <c r="B76" s="118">
        <v>10.86</v>
      </c>
      <c r="C76" s="119"/>
      <c r="D76" s="109">
        <v>2</v>
      </c>
      <c r="E76" s="110">
        <f t="shared" si="5"/>
        <v>8</v>
      </c>
      <c r="F76" s="111">
        <f t="shared" si="6"/>
        <v>86.88</v>
      </c>
      <c r="G76" s="111">
        <f t="shared" si="7"/>
        <v>3.9490909090909088</v>
      </c>
      <c r="H76" s="111">
        <f t="shared" si="8"/>
        <v>21.806568189146233</v>
      </c>
      <c r="I76" s="112">
        <f t="shared" si="9"/>
        <v>3.949090909090909E-3</v>
      </c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</row>
    <row r="77" spans="1:27" ht="14.5">
      <c r="A77" s="117" t="s">
        <v>277</v>
      </c>
      <c r="B77" s="118">
        <v>14.42</v>
      </c>
      <c r="C77" s="119"/>
      <c r="D77" s="109">
        <v>2</v>
      </c>
      <c r="E77" s="110">
        <f t="shared" ref="E77:E82" si="10">IF(ISBLANK(C77),0,C77*22)+IF(ISBLANK(D77),0,D77*4)</f>
        <v>8</v>
      </c>
      <c r="F77" s="111">
        <f t="shared" ref="F77:F82" si="11">B77*E77</f>
        <v>115.36</v>
      </c>
      <c r="G77" s="111">
        <f t="shared" ref="G77:G82" si="12">F77/22</f>
        <v>5.2436363636363632</v>
      </c>
      <c r="H77" s="111">
        <f t="shared" ref="H77:H82" si="13">G77*$I$10</f>
        <v>28.954945974906877</v>
      </c>
      <c r="I77" s="112">
        <f t="shared" ref="I77:I82" si="14">G77/$I$9</f>
        <v>5.2436363636363635E-3</v>
      </c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</row>
    <row r="78" spans="1:27" ht="14.5">
      <c r="A78" s="117" t="s">
        <v>278</v>
      </c>
      <c r="B78" s="118">
        <v>19.37</v>
      </c>
      <c r="C78" s="119"/>
      <c r="D78" s="109">
        <v>2</v>
      </c>
      <c r="E78" s="110">
        <f t="shared" si="10"/>
        <v>8</v>
      </c>
      <c r="F78" s="111">
        <f t="shared" si="11"/>
        <v>154.96</v>
      </c>
      <c r="G78" s="111">
        <f t="shared" si="12"/>
        <v>7.0436363636363639</v>
      </c>
      <c r="H78" s="111">
        <f t="shared" si="13"/>
        <v>38.894403851175191</v>
      </c>
      <c r="I78" s="112">
        <f t="shared" si="14"/>
        <v>7.0436363636363639E-3</v>
      </c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</row>
    <row r="79" spans="1:27" ht="14.5">
      <c r="A79" s="117" t="s">
        <v>279</v>
      </c>
      <c r="B79" s="118">
        <v>25.51</v>
      </c>
      <c r="C79" s="119"/>
      <c r="D79" s="109">
        <v>2</v>
      </c>
      <c r="E79" s="110">
        <f t="shared" si="10"/>
        <v>8</v>
      </c>
      <c r="F79" s="111">
        <f t="shared" si="11"/>
        <v>204.08</v>
      </c>
      <c r="G79" s="111">
        <f t="shared" si="12"/>
        <v>9.2763636363636373</v>
      </c>
      <c r="H79" s="111">
        <f t="shared" si="13"/>
        <v>51.223347560324171</v>
      </c>
      <c r="I79" s="112">
        <f t="shared" si="14"/>
        <v>9.2763636363636364E-3</v>
      </c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</row>
    <row r="80" spans="1:27" ht="14.5">
      <c r="A80" s="117" t="s">
        <v>275</v>
      </c>
      <c r="B80" s="118">
        <v>6.72</v>
      </c>
      <c r="C80" s="119"/>
      <c r="D80" s="109">
        <v>2</v>
      </c>
      <c r="E80" s="110">
        <f t="shared" si="10"/>
        <v>8</v>
      </c>
      <c r="F80" s="111">
        <f t="shared" si="11"/>
        <v>53.76</v>
      </c>
      <c r="G80" s="111">
        <f t="shared" si="12"/>
        <v>2.4436363636363634</v>
      </c>
      <c r="H80" s="111">
        <f t="shared" si="13"/>
        <v>13.493567056267281</v>
      </c>
      <c r="I80" s="112">
        <f t="shared" si="14"/>
        <v>2.4436363636363635E-3</v>
      </c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</row>
    <row r="81" spans="1:27" ht="14.5">
      <c r="A81" s="117" t="s">
        <v>280</v>
      </c>
      <c r="B81" s="118">
        <v>13.88</v>
      </c>
      <c r="C81" s="119"/>
      <c r="D81" s="109">
        <v>2</v>
      </c>
      <c r="E81" s="110">
        <f t="shared" si="10"/>
        <v>8</v>
      </c>
      <c r="F81" s="111">
        <f t="shared" si="11"/>
        <v>111.04</v>
      </c>
      <c r="G81" s="111">
        <f t="shared" si="12"/>
        <v>5.0472727272727278</v>
      </c>
      <c r="H81" s="111">
        <f t="shared" si="13"/>
        <v>27.870641479313974</v>
      </c>
      <c r="I81" s="112">
        <f t="shared" si="14"/>
        <v>5.0472727272727275E-3</v>
      </c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</row>
    <row r="82" spans="1:27" ht="14.5">
      <c r="A82" s="117" t="s">
        <v>281</v>
      </c>
      <c r="B82" s="118">
        <v>32.049999999999997</v>
      </c>
      <c r="C82" s="119"/>
      <c r="D82" s="109">
        <v>2</v>
      </c>
      <c r="E82" s="110">
        <f t="shared" si="10"/>
        <v>8</v>
      </c>
      <c r="F82" s="111">
        <f t="shared" si="11"/>
        <v>256.39999999999998</v>
      </c>
      <c r="G82" s="111">
        <f t="shared" si="12"/>
        <v>11.654545454545454</v>
      </c>
      <c r="H82" s="111">
        <f t="shared" si="13"/>
        <v>64.355479784727152</v>
      </c>
      <c r="I82" s="112">
        <f t="shared" si="14"/>
        <v>1.1654545454545454E-2</v>
      </c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</row>
    <row r="83" spans="1:27" ht="14.5">
      <c r="A83" s="121" t="s">
        <v>282</v>
      </c>
      <c r="B83" s="122">
        <f>SUM(B13:B82)</f>
        <v>1910.1499999999996</v>
      </c>
      <c r="C83" s="123"/>
      <c r="D83" s="123"/>
      <c r="E83" s="123"/>
      <c r="F83" s="124">
        <f>SUM(F13:F82)</f>
        <v>54232.500000000007</v>
      </c>
      <c r="G83" s="124">
        <f>SUM(G13:G82)</f>
        <v>2465.1136363636388</v>
      </c>
      <c r="H83" s="124">
        <f>SUM(H13:H82)</f>
        <v>13612.162860472752</v>
      </c>
      <c r="I83" s="125">
        <f>SUM(I13:I82)</f>
        <v>2.4651136363636339</v>
      </c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</row>
    <row r="84" spans="1:27" ht="14.5">
      <c r="A84" s="93"/>
      <c r="B84" s="93"/>
      <c r="C84" s="94"/>
      <c r="D84" s="94"/>
      <c r="E84" s="93"/>
      <c r="F84" s="93"/>
      <c r="G84" s="93"/>
      <c r="H84" s="126"/>
      <c r="I84" s="126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</row>
    <row r="85" spans="1:27" ht="15.5">
      <c r="A85" s="95" t="s">
        <v>283</v>
      </c>
      <c r="B85" s="93"/>
      <c r="C85" s="93"/>
      <c r="D85" s="93"/>
      <c r="E85" s="93"/>
      <c r="F85" s="97" t="s">
        <v>200</v>
      </c>
      <c r="G85" s="98"/>
      <c r="H85" s="98"/>
      <c r="I85" s="99">
        <f>$I$8</f>
        <v>5521.9210423712839</v>
      </c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</row>
    <row r="86" spans="1:27" ht="15.5">
      <c r="A86" s="95" t="s">
        <v>284</v>
      </c>
      <c r="B86" s="96"/>
      <c r="C86" s="96"/>
      <c r="D86" s="96"/>
      <c r="E86" s="96"/>
      <c r="F86" s="100" t="s">
        <v>202</v>
      </c>
      <c r="G86" s="98"/>
      <c r="H86" s="98"/>
      <c r="I86" s="101">
        <v>405</v>
      </c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</row>
    <row r="87" spans="1:27" ht="15.5">
      <c r="A87" s="95"/>
      <c r="B87" s="96"/>
      <c r="C87" s="96"/>
      <c r="D87" s="96"/>
      <c r="E87" s="96"/>
      <c r="F87" s="97" t="s">
        <v>203</v>
      </c>
      <c r="G87" s="98"/>
      <c r="H87" s="98"/>
      <c r="I87" s="102">
        <f>I85/I86</f>
        <v>13.634372944126627</v>
      </c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</row>
    <row r="88" spans="1:27" ht="6.75" customHeight="1">
      <c r="A88" s="95"/>
      <c r="B88" s="96"/>
      <c r="C88" s="96"/>
      <c r="D88" s="96"/>
      <c r="E88" s="96"/>
      <c r="F88" s="103"/>
      <c r="G88" s="103"/>
      <c r="H88" s="103"/>
      <c r="I88" s="10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</row>
    <row r="89" spans="1:27" ht="43.5">
      <c r="A89" s="104" t="s">
        <v>204</v>
      </c>
      <c r="B89" s="127" t="s">
        <v>205</v>
      </c>
      <c r="C89" s="105" t="s">
        <v>206</v>
      </c>
      <c r="D89" s="105" t="s">
        <v>207</v>
      </c>
      <c r="E89" s="105" t="s">
        <v>208</v>
      </c>
      <c r="F89" s="105" t="s">
        <v>209</v>
      </c>
      <c r="G89" s="106" t="s">
        <v>210</v>
      </c>
      <c r="H89" s="105" t="s">
        <v>211</v>
      </c>
      <c r="I89" s="105" t="s">
        <v>212</v>
      </c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</row>
    <row r="90" spans="1:27" ht="14.5">
      <c r="A90" s="117" t="s">
        <v>285</v>
      </c>
      <c r="B90" s="118">
        <v>96.27</v>
      </c>
      <c r="C90" s="108"/>
      <c r="D90" s="110">
        <v>1</v>
      </c>
      <c r="E90" s="110">
        <f t="shared" ref="E90:E106" si="15">IF(ISBLANK(C90),0,C90*22)+IF(ISBLANK(D90),0,D90*4)</f>
        <v>4</v>
      </c>
      <c r="F90" s="111">
        <f t="shared" ref="F90:F106" si="16">B90*E90</f>
        <v>385.08</v>
      </c>
      <c r="G90" s="111">
        <f t="shared" ref="G90:G106" si="17">F90/22</f>
        <v>17.503636363636364</v>
      </c>
      <c r="H90" s="111">
        <f t="shared" ref="H90:H106" si="18">G90*$I$87</f>
        <v>238.65110606019462</v>
      </c>
      <c r="I90" s="112">
        <f t="shared" ref="I90:I106" si="19">G90/$I$86</f>
        <v>4.3218855218855219E-2</v>
      </c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</row>
    <row r="91" spans="1:27" ht="14.5">
      <c r="A91" s="117" t="s">
        <v>286</v>
      </c>
      <c r="B91" s="118">
        <v>46.43</v>
      </c>
      <c r="C91" s="108"/>
      <c r="D91" s="110">
        <v>1</v>
      </c>
      <c r="E91" s="110">
        <f t="shared" si="15"/>
        <v>4</v>
      </c>
      <c r="F91" s="111">
        <f t="shared" si="16"/>
        <v>185.72</v>
      </c>
      <c r="G91" s="111">
        <f t="shared" si="17"/>
        <v>8.4418181818181814</v>
      </c>
      <c r="H91" s="111">
        <f t="shared" si="18"/>
        <v>115.09889741741804</v>
      </c>
      <c r="I91" s="112">
        <f t="shared" si="19"/>
        <v>2.0843995510662176E-2</v>
      </c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</row>
    <row r="92" spans="1:27" ht="14.5">
      <c r="A92" s="117" t="s">
        <v>287</v>
      </c>
      <c r="B92" s="118">
        <v>7.59</v>
      </c>
      <c r="C92" s="108"/>
      <c r="D92" s="110">
        <v>1</v>
      </c>
      <c r="E92" s="110">
        <f t="shared" si="15"/>
        <v>4</v>
      </c>
      <c r="F92" s="111">
        <f t="shared" si="16"/>
        <v>30.36</v>
      </c>
      <c r="G92" s="111">
        <f t="shared" si="17"/>
        <v>1.38</v>
      </c>
      <c r="H92" s="111">
        <f t="shared" si="18"/>
        <v>18.815434662894742</v>
      </c>
      <c r="I92" s="112">
        <f t="shared" si="19"/>
        <v>3.4074074074074072E-3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</row>
    <row r="93" spans="1:27" ht="14.5">
      <c r="A93" s="117" t="s">
        <v>288</v>
      </c>
      <c r="B93" s="118">
        <v>7.77</v>
      </c>
      <c r="C93" s="108"/>
      <c r="D93" s="110">
        <v>1</v>
      </c>
      <c r="E93" s="110">
        <f t="shared" si="15"/>
        <v>4</v>
      </c>
      <c r="F93" s="111">
        <f t="shared" si="16"/>
        <v>31.08</v>
      </c>
      <c r="G93" s="111">
        <f t="shared" si="17"/>
        <v>1.4127272727272726</v>
      </c>
      <c r="H93" s="111">
        <f t="shared" si="18"/>
        <v>19.261650504702523</v>
      </c>
      <c r="I93" s="112">
        <f t="shared" si="19"/>
        <v>3.4882154882154878E-3</v>
      </c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</row>
    <row r="94" spans="1:27" ht="14.5">
      <c r="A94" s="117" t="s">
        <v>289</v>
      </c>
      <c r="B94" s="118">
        <v>6.92</v>
      </c>
      <c r="C94" s="108"/>
      <c r="D94" s="110">
        <v>1</v>
      </c>
      <c r="E94" s="110">
        <f t="shared" si="15"/>
        <v>4</v>
      </c>
      <c r="F94" s="111">
        <f t="shared" si="16"/>
        <v>27.68</v>
      </c>
      <c r="G94" s="111">
        <f t="shared" si="17"/>
        <v>1.2581818181818181</v>
      </c>
      <c r="H94" s="111">
        <f t="shared" si="18"/>
        <v>17.154520140610227</v>
      </c>
      <c r="I94" s="112">
        <f t="shared" si="19"/>
        <v>3.1066217732884397E-3</v>
      </c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</row>
    <row r="95" spans="1:27" ht="14.5">
      <c r="A95" s="117" t="s">
        <v>290</v>
      </c>
      <c r="B95" s="118">
        <v>59.64</v>
      </c>
      <c r="C95" s="108"/>
      <c r="D95" s="110">
        <v>1</v>
      </c>
      <c r="E95" s="110">
        <f t="shared" si="15"/>
        <v>4</v>
      </c>
      <c r="F95" s="111">
        <f t="shared" si="16"/>
        <v>238.56</v>
      </c>
      <c r="G95" s="111">
        <f t="shared" si="17"/>
        <v>10.843636363636364</v>
      </c>
      <c r="H95" s="111">
        <f t="shared" si="18"/>
        <v>147.84618225231128</v>
      </c>
      <c r="I95" s="112">
        <f t="shared" si="19"/>
        <v>2.6774410774410774E-2</v>
      </c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</row>
    <row r="96" spans="1:27" ht="14.5">
      <c r="A96" s="117" t="s">
        <v>291</v>
      </c>
      <c r="B96" s="118">
        <v>234.7</v>
      </c>
      <c r="C96" s="108"/>
      <c r="D96" s="110">
        <v>1</v>
      </c>
      <c r="E96" s="110">
        <f t="shared" si="15"/>
        <v>4</v>
      </c>
      <c r="F96" s="111">
        <f t="shared" si="16"/>
        <v>938.8</v>
      </c>
      <c r="G96" s="111">
        <f t="shared" si="17"/>
        <v>42.672727272727272</v>
      </c>
      <c r="H96" s="111">
        <f t="shared" si="18"/>
        <v>581.81587817936713</v>
      </c>
      <c r="I96" s="112">
        <f t="shared" si="19"/>
        <v>0.10536475869809203</v>
      </c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</row>
    <row r="97" spans="1:27" ht="14.5">
      <c r="A97" s="117" t="s">
        <v>292</v>
      </c>
      <c r="B97" s="118">
        <v>30.34</v>
      </c>
      <c r="C97" s="108"/>
      <c r="D97" s="110">
        <v>1</v>
      </c>
      <c r="E97" s="110">
        <f t="shared" si="15"/>
        <v>4</v>
      </c>
      <c r="F97" s="111">
        <f t="shared" si="16"/>
        <v>121.36</v>
      </c>
      <c r="G97" s="111">
        <f t="shared" si="17"/>
        <v>5.5163636363636366</v>
      </c>
      <c r="H97" s="111">
        <f t="shared" si="18"/>
        <v>75.212159113600336</v>
      </c>
      <c r="I97" s="112">
        <f t="shared" si="19"/>
        <v>1.3620650953984287E-2</v>
      </c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</row>
    <row r="98" spans="1:27" ht="14.5">
      <c r="A98" s="117" t="s">
        <v>293</v>
      </c>
      <c r="B98" s="118">
        <v>45.47</v>
      </c>
      <c r="C98" s="108"/>
      <c r="D98" s="110">
        <v>1</v>
      </c>
      <c r="E98" s="110">
        <f t="shared" si="15"/>
        <v>4</v>
      </c>
      <c r="F98" s="111">
        <f t="shared" si="16"/>
        <v>181.88</v>
      </c>
      <c r="G98" s="111">
        <f t="shared" si="17"/>
        <v>8.2672727272727276</v>
      </c>
      <c r="H98" s="111">
        <f t="shared" si="18"/>
        <v>112.71907959444323</v>
      </c>
      <c r="I98" s="112">
        <f t="shared" si="19"/>
        <v>2.0413019079685749E-2</v>
      </c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</row>
    <row r="99" spans="1:27" ht="14.5">
      <c r="A99" s="117" t="s">
        <v>294</v>
      </c>
      <c r="B99" s="118">
        <v>86.05</v>
      </c>
      <c r="C99" s="108"/>
      <c r="D99" s="110">
        <v>1</v>
      </c>
      <c r="E99" s="110">
        <f t="shared" si="15"/>
        <v>4</v>
      </c>
      <c r="F99" s="111">
        <f t="shared" si="16"/>
        <v>344.2</v>
      </c>
      <c r="G99" s="111">
        <f t="shared" si="17"/>
        <v>15.645454545454545</v>
      </c>
      <c r="H99" s="111">
        <f t="shared" si="18"/>
        <v>213.31596215310839</v>
      </c>
      <c r="I99" s="112">
        <f t="shared" si="19"/>
        <v>3.8630751964085296E-2</v>
      </c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</row>
    <row r="100" spans="1:27" ht="14.5">
      <c r="A100" s="117" t="s">
        <v>295</v>
      </c>
      <c r="B100" s="118">
        <v>104.14</v>
      </c>
      <c r="C100" s="108"/>
      <c r="D100" s="110">
        <v>1</v>
      </c>
      <c r="E100" s="110">
        <f t="shared" si="15"/>
        <v>4</v>
      </c>
      <c r="F100" s="111">
        <f t="shared" si="16"/>
        <v>416.56</v>
      </c>
      <c r="G100" s="111">
        <f t="shared" si="17"/>
        <v>18.934545454545454</v>
      </c>
      <c r="H100" s="111">
        <f t="shared" si="18"/>
        <v>258.16065425479036</v>
      </c>
      <c r="I100" s="112">
        <f t="shared" si="19"/>
        <v>4.6751964085297415E-2</v>
      </c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</row>
    <row r="101" spans="1:27" ht="14.5">
      <c r="A101" s="117" t="s">
        <v>296</v>
      </c>
      <c r="B101" s="118">
        <v>79.5</v>
      </c>
      <c r="C101" s="108"/>
      <c r="D101" s="110">
        <v>2</v>
      </c>
      <c r="E101" s="110">
        <f t="shared" si="15"/>
        <v>8</v>
      </c>
      <c r="F101" s="111">
        <f t="shared" si="16"/>
        <v>636</v>
      </c>
      <c r="G101" s="111">
        <f t="shared" si="17"/>
        <v>28.90909090909091</v>
      </c>
      <c r="H101" s="111">
        <f t="shared" si="18"/>
        <v>394.15732693020612</v>
      </c>
      <c r="I101" s="112">
        <f t="shared" si="19"/>
        <v>7.1380471380471378E-2</v>
      </c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</row>
    <row r="102" spans="1:27" ht="14.5">
      <c r="A102" s="117" t="s">
        <v>297</v>
      </c>
      <c r="B102" s="118">
        <v>107.43</v>
      </c>
      <c r="C102" s="108"/>
      <c r="D102" s="110">
        <v>1</v>
      </c>
      <c r="E102" s="110">
        <f t="shared" si="15"/>
        <v>4</v>
      </c>
      <c r="F102" s="111">
        <f t="shared" si="16"/>
        <v>429.72</v>
      </c>
      <c r="G102" s="111">
        <f t="shared" si="17"/>
        <v>19.532727272727275</v>
      </c>
      <c r="H102" s="111">
        <f t="shared" si="18"/>
        <v>266.31648825227705</v>
      </c>
      <c r="I102" s="112">
        <f t="shared" si="19"/>
        <v>4.8228956228956232E-2</v>
      </c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</row>
    <row r="103" spans="1:27" ht="14.5">
      <c r="A103" s="117" t="s">
        <v>298</v>
      </c>
      <c r="B103" s="118">
        <v>40.799999999999997</v>
      </c>
      <c r="C103" s="108"/>
      <c r="D103" s="110">
        <v>2</v>
      </c>
      <c r="E103" s="110">
        <f t="shared" si="15"/>
        <v>8</v>
      </c>
      <c r="F103" s="111">
        <f t="shared" si="16"/>
        <v>326.39999999999998</v>
      </c>
      <c r="G103" s="111">
        <f t="shared" si="17"/>
        <v>14.836363636363636</v>
      </c>
      <c r="H103" s="111">
        <f t="shared" si="18"/>
        <v>202.28451495286049</v>
      </c>
      <c r="I103" s="112">
        <f t="shared" si="19"/>
        <v>3.6632996632996635E-2</v>
      </c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</row>
    <row r="104" spans="1:27" ht="14.5">
      <c r="A104" s="117" t="s">
        <v>299</v>
      </c>
      <c r="B104" s="118">
        <v>40.770000000000003</v>
      </c>
      <c r="C104" s="108"/>
      <c r="D104" s="110">
        <v>2</v>
      </c>
      <c r="E104" s="110">
        <f t="shared" si="15"/>
        <v>8</v>
      </c>
      <c r="F104" s="111">
        <f t="shared" si="16"/>
        <v>326.16000000000003</v>
      </c>
      <c r="G104" s="111">
        <f t="shared" si="17"/>
        <v>14.825454545454546</v>
      </c>
      <c r="H104" s="111">
        <f t="shared" si="18"/>
        <v>202.13577633892459</v>
      </c>
      <c r="I104" s="112">
        <f t="shared" si="19"/>
        <v>3.6606060606060607E-2</v>
      </c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</row>
    <row r="105" spans="1:27" ht="14.5">
      <c r="A105" s="117" t="s">
        <v>300</v>
      </c>
      <c r="B105" s="118">
        <v>38.17</v>
      </c>
      <c r="C105" s="108"/>
      <c r="D105" s="110">
        <v>1</v>
      </c>
      <c r="E105" s="110">
        <f t="shared" si="15"/>
        <v>4</v>
      </c>
      <c r="F105" s="111">
        <f t="shared" si="16"/>
        <v>152.68</v>
      </c>
      <c r="G105" s="111">
        <f t="shared" si="17"/>
        <v>6.94</v>
      </c>
      <c r="H105" s="111">
        <f t="shared" si="18"/>
        <v>94.622548232238799</v>
      </c>
      <c r="I105" s="112">
        <f t="shared" si="19"/>
        <v>1.7135802469135802E-2</v>
      </c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</row>
    <row r="106" spans="1:27" ht="14.5">
      <c r="A106" s="117" t="s">
        <v>301</v>
      </c>
      <c r="B106" s="118">
        <v>63.83</v>
      </c>
      <c r="C106" s="108"/>
      <c r="D106" s="110">
        <v>2</v>
      </c>
      <c r="E106" s="110">
        <f t="shared" si="15"/>
        <v>8</v>
      </c>
      <c r="F106" s="111">
        <f t="shared" si="16"/>
        <v>510.64</v>
      </c>
      <c r="G106" s="111">
        <f t="shared" si="17"/>
        <v>23.210909090909091</v>
      </c>
      <c r="H106" s="111">
        <f t="shared" si="18"/>
        <v>316.46619091767366</v>
      </c>
      <c r="I106" s="112">
        <f t="shared" si="19"/>
        <v>5.7310886644219974E-2</v>
      </c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</row>
    <row r="107" spans="1:27" ht="14.5">
      <c r="A107" s="128" t="s">
        <v>282</v>
      </c>
      <c r="B107" s="122">
        <f>SUM(B90:B106)</f>
        <v>1095.82</v>
      </c>
      <c r="C107" s="129"/>
      <c r="D107" s="129"/>
      <c r="E107" s="129"/>
      <c r="F107" s="124">
        <f>SUM(F90:F106)</f>
        <v>5282.88</v>
      </c>
      <c r="G107" s="124">
        <f>SUM(G90:G106)</f>
        <v>240.13090909090909</v>
      </c>
      <c r="H107" s="124">
        <f>SUM(H90:H106)</f>
        <v>3274.0343699576215</v>
      </c>
      <c r="I107" s="125">
        <f>SUM(I90:I106)</f>
        <v>0.59291582491582495</v>
      </c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</row>
    <row r="108" spans="1:27" ht="14.5">
      <c r="A108" s="93"/>
      <c r="B108" s="93"/>
      <c r="C108" s="94"/>
      <c r="D108" s="94"/>
      <c r="E108" s="93"/>
      <c r="F108" s="93"/>
      <c r="G108" s="93"/>
      <c r="H108" s="126"/>
      <c r="I108" s="126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</row>
    <row r="109" spans="1:27" ht="15.5">
      <c r="A109" s="95" t="s">
        <v>302</v>
      </c>
      <c r="B109" s="93"/>
      <c r="C109" s="93"/>
      <c r="D109" s="93"/>
      <c r="E109" s="93"/>
      <c r="F109" s="97" t="s">
        <v>200</v>
      </c>
      <c r="G109" s="98"/>
      <c r="H109" s="98"/>
      <c r="I109" s="99">
        <f>$I$8</f>
        <v>5521.9210423712839</v>
      </c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</row>
    <row r="110" spans="1:27" ht="15.5">
      <c r="A110" s="95" t="s">
        <v>303</v>
      </c>
      <c r="B110" s="96"/>
      <c r="C110" s="96"/>
      <c r="D110" s="96"/>
      <c r="E110" s="96"/>
      <c r="F110" s="100" t="s">
        <v>202</v>
      </c>
      <c r="G110" s="98"/>
      <c r="H110" s="98"/>
      <c r="I110" s="101">
        <v>2000</v>
      </c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</row>
    <row r="111" spans="1:27" ht="15.5">
      <c r="A111" s="95"/>
      <c r="B111" s="96"/>
      <c r="C111" s="96"/>
      <c r="D111" s="96"/>
      <c r="E111" s="96"/>
      <c r="F111" s="97" t="s">
        <v>203</v>
      </c>
      <c r="G111" s="98"/>
      <c r="H111" s="98"/>
      <c r="I111" s="102">
        <f>I109/I110</f>
        <v>2.7609605211856421</v>
      </c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</row>
    <row r="112" spans="1:27" ht="6.75" customHeight="1">
      <c r="A112" s="95"/>
      <c r="B112" s="96"/>
      <c r="C112" s="96"/>
      <c r="D112" s="96"/>
      <c r="E112" s="96"/>
      <c r="F112" s="103"/>
      <c r="G112" s="103"/>
      <c r="H112" s="103"/>
      <c r="I112" s="10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</row>
    <row r="113" spans="1:27" ht="43.5">
      <c r="A113" s="104" t="s">
        <v>204</v>
      </c>
      <c r="B113" s="127" t="s">
        <v>205</v>
      </c>
      <c r="C113" s="105" t="s">
        <v>206</v>
      </c>
      <c r="D113" s="105" t="s">
        <v>207</v>
      </c>
      <c r="E113" s="105" t="s">
        <v>208</v>
      </c>
      <c r="F113" s="105" t="s">
        <v>209</v>
      </c>
      <c r="G113" s="106" t="s">
        <v>210</v>
      </c>
      <c r="H113" s="105" t="s">
        <v>211</v>
      </c>
      <c r="I113" s="105" t="s">
        <v>212</v>
      </c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</row>
    <row r="114" spans="1:27" ht="14.5">
      <c r="A114" s="117" t="s">
        <v>304</v>
      </c>
      <c r="B114" s="118">
        <v>53.34</v>
      </c>
      <c r="C114" s="108">
        <v>2</v>
      </c>
      <c r="D114" s="110"/>
      <c r="E114" s="110">
        <f t="shared" ref="E114:E124" si="20">IF(ISBLANK(C114),0,C114*22)+IF(ISBLANK(D114),0,D114*4)</f>
        <v>44</v>
      </c>
      <c r="F114" s="111">
        <f t="shared" ref="F114:F124" si="21">B114*E114</f>
        <v>2346.96</v>
      </c>
      <c r="G114" s="130">
        <f t="shared" ref="G114:G124" si="22">F114/22</f>
        <v>106.68</v>
      </c>
      <c r="H114" s="111">
        <f t="shared" ref="H114:H124" si="23">G114*$I$111</f>
        <v>294.53926840008432</v>
      </c>
      <c r="I114" s="112">
        <f t="shared" ref="I114:I124" si="24">G114/$I$110</f>
        <v>5.3340000000000005E-2</v>
      </c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</row>
    <row r="115" spans="1:27" ht="14.5">
      <c r="A115" s="117" t="s">
        <v>305</v>
      </c>
      <c r="B115" s="118">
        <v>23.28</v>
      </c>
      <c r="C115" s="108"/>
      <c r="D115" s="110">
        <v>0.25</v>
      </c>
      <c r="E115" s="110">
        <f t="shared" si="20"/>
        <v>1</v>
      </c>
      <c r="F115" s="111">
        <f t="shared" si="21"/>
        <v>23.28</v>
      </c>
      <c r="G115" s="130">
        <f t="shared" si="22"/>
        <v>1.0581818181818183</v>
      </c>
      <c r="H115" s="111">
        <f t="shared" si="23"/>
        <v>2.9215982242364436</v>
      </c>
      <c r="I115" s="112">
        <f t="shared" si="24"/>
        <v>5.2909090909090918E-4</v>
      </c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</row>
    <row r="116" spans="1:27" ht="14.5">
      <c r="A116" s="117" t="s">
        <v>306</v>
      </c>
      <c r="B116" s="118">
        <v>63.06</v>
      </c>
      <c r="C116" s="108">
        <v>1</v>
      </c>
      <c r="D116" s="110"/>
      <c r="E116" s="110">
        <f t="shared" si="20"/>
        <v>22</v>
      </c>
      <c r="F116" s="111">
        <f t="shared" si="21"/>
        <v>1387.3200000000002</v>
      </c>
      <c r="G116" s="130">
        <f t="shared" si="22"/>
        <v>63.060000000000009</v>
      </c>
      <c r="H116" s="111">
        <f t="shared" si="23"/>
        <v>174.10617046596661</v>
      </c>
      <c r="I116" s="112">
        <f t="shared" si="24"/>
        <v>3.1530000000000002E-2</v>
      </c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</row>
    <row r="117" spans="1:27" ht="14.5">
      <c r="A117" s="117" t="s">
        <v>307</v>
      </c>
      <c r="B117" s="118">
        <v>230</v>
      </c>
      <c r="C117" s="108">
        <v>2</v>
      </c>
      <c r="D117" s="110"/>
      <c r="E117" s="110">
        <f t="shared" si="20"/>
        <v>44</v>
      </c>
      <c r="F117" s="111">
        <f t="shared" si="21"/>
        <v>10120</v>
      </c>
      <c r="G117" s="130">
        <f t="shared" si="22"/>
        <v>460</v>
      </c>
      <c r="H117" s="111">
        <f t="shared" si="23"/>
        <v>1270.0418397453952</v>
      </c>
      <c r="I117" s="112">
        <f t="shared" si="24"/>
        <v>0.23</v>
      </c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</row>
    <row r="118" spans="1:27" ht="14.5">
      <c r="A118" s="117" t="s">
        <v>308</v>
      </c>
      <c r="B118" s="118">
        <v>483.18</v>
      </c>
      <c r="C118" s="108"/>
      <c r="D118" s="110">
        <v>2</v>
      </c>
      <c r="E118" s="110">
        <f t="shared" si="20"/>
        <v>8</v>
      </c>
      <c r="F118" s="111">
        <f t="shared" si="21"/>
        <v>3865.44</v>
      </c>
      <c r="G118" s="130">
        <f t="shared" si="22"/>
        <v>175.7018181818182</v>
      </c>
      <c r="H118" s="111">
        <f t="shared" si="23"/>
        <v>485.10578350053771</v>
      </c>
      <c r="I118" s="112">
        <f t="shared" si="24"/>
        <v>8.7850909090909104E-2</v>
      </c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</row>
    <row r="119" spans="1:27" ht="14.5">
      <c r="A119" s="117" t="s">
        <v>309</v>
      </c>
      <c r="B119" s="118">
        <v>1170</v>
      </c>
      <c r="C119" s="108"/>
      <c r="D119" s="110">
        <v>2</v>
      </c>
      <c r="E119" s="110">
        <f t="shared" si="20"/>
        <v>8</v>
      </c>
      <c r="F119" s="111">
        <f t="shared" si="21"/>
        <v>9360</v>
      </c>
      <c r="G119" s="130">
        <f t="shared" si="22"/>
        <v>425.45454545454544</v>
      </c>
      <c r="H119" s="111">
        <f t="shared" si="23"/>
        <v>1174.6632035589821</v>
      </c>
      <c r="I119" s="112">
        <f t="shared" si="24"/>
        <v>0.21272727272727271</v>
      </c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</row>
    <row r="120" spans="1:27" ht="14.5">
      <c r="A120" s="117" t="s">
        <v>310</v>
      </c>
      <c r="B120" s="118">
        <v>185</v>
      </c>
      <c r="C120" s="108">
        <v>1</v>
      </c>
      <c r="D120" s="110"/>
      <c r="E120" s="110">
        <f t="shared" si="20"/>
        <v>22</v>
      </c>
      <c r="F120" s="111">
        <f t="shared" si="21"/>
        <v>4070</v>
      </c>
      <c r="G120" s="130">
        <f t="shared" si="22"/>
        <v>185</v>
      </c>
      <c r="H120" s="111">
        <f t="shared" si="23"/>
        <v>510.77769641934378</v>
      </c>
      <c r="I120" s="112">
        <f t="shared" si="24"/>
        <v>9.2499999999999999E-2</v>
      </c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</row>
    <row r="121" spans="1:27" ht="14.5">
      <c r="A121" s="117" t="s">
        <v>311</v>
      </c>
      <c r="B121" s="118">
        <v>30</v>
      </c>
      <c r="C121" s="108">
        <v>1</v>
      </c>
      <c r="D121" s="110"/>
      <c r="E121" s="110">
        <f t="shared" si="20"/>
        <v>22</v>
      </c>
      <c r="F121" s="111">
        <f t="shared" si="21"/>
        <v>660</v>
      </c>
      <c r="G121" s="130">
        <f t="shared" si="22"/>
        <v>30</v>
      </c>
      <c r="H121" s="111">
        <f t="shared" si="23"/>
        <v>82.828815635569256</v>
      </c>
      <c r="I121" s="112">
        <f t="shared" si="24"/>
        <v>1.4999999999999999E-2</v>
      </c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</row>
    <row r="122" spans="1:27" ht="14.5">
      <c r="A122" s="117" t="s">
        <v>312</v>
      </c>
      <c r="B122" s="118">
        <v>32.58</v>
      </c>
      <c r="C122" s="108">
        <v>1</v>
      </c>
      <c r="D122" s="110"/>
      <c r="E122" s="110">
        <f t="shared" si="20"/>
        <v>22</v>
      </c>
      <c r="F122" s="111">
        <f t="shared" si="21"/>
        <v>716.76</v>
      </c>
      <c r="G122" s="130">
        <f t="shared" si="22"/>
        <v>32.58</v>
      </c>
      <c r="H122" s="111">
        <f t="shared" si="23"/>
        <v>89.952093780228211</v>
      </c>
      <c r="I122" s="112">
        <f t="shared" si="24"/>
        <v>1.6289999999999999E-2</v>
      </c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</row>
    <row r="123" spans="1:27" ht="14.5">
      <c r="A123" s="117" t="s">
        <v>311</v>
      </c>
      <c r="B123" s="118">
        <v>45.69</v>
      </c>
      <c r="C123" s="108">
        <v>1</v>
      </c>
      <c r="D123" s="110"/>
      <c r="E123" s="110">
        <f t="shared" si="20"/>
        <v>22</v>
      </c>
      <c r="F123" s="111">
        <f t="shared" si="21"/>
        <v>1005.18</v>
      </c>
      <c r="G123" s="130">
        <f t="shared" si="22"/>
        <v>45.69</v>
      </c>
      <c r="H123" s="111">
        <f t="shared" si="23"/>
        <v>126.14828621297198</v>
      </c>
      <c r="I123" s="112">
        <f t="shared" si="24"/>
        <v>2.2844999999999997E-2</v>
      </c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</row>
    <row r="124" spans="1:27" ht="14.5">
      <c r="A124" s="117" t="s">
        <v>313</v>
      </c>
      <c r="B124" s="118">
        <v>121.65</v>
      </c>
      <c r="C124" s="108">
        <v>1</v>
      </c>
      <c r="D124" s="110"/>
      <c r="E124" s="110">
        <f t="shared" si="20"/>
        <v>22</v>
      </c>
      <c r="F124" s="111">
        <f t="shared" si="21"/>
        <v>2676.3</v>
      </c>
      <c r="G124" s="130">
        <f t="shared" si="22"/>
        <v>121.65</v>
      </c>
      <c r="H124" s="111">
        <f t="shared" si="23"/>
        <v>335.87084740223338</v>
      </c>
      <c r="I124" s="112">
        <f t="shared" si="24"/>
        <v>6.0825000000000004E-2</v>
      </c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</row>
    <row r="125" spans="1:27" ht="14.5">
      <c r="A125" s="128" t="s">
        <v>282</v>
      </c>
      <c r="B125" s="122">
        <f>SUM(B114:B124)</f>
        <v>2437.7800000000002</v>
      </c>
      <c r="C125" s="129"/>
      <c r="D125" s="129"/>
      <c r="E125" s="129"/>
      <c r="F125" s="124">
        <f>SUM(F114:F124)</f>
        <v>36231.24</v>
      </c>
      <c r="G125" s="124">
        <f>SUM(G114:G124)</f>
        <v>1646.8745454545456</v>
      </c>
      <c r="H125" s="124">
        <f>SUM(H114:H124)</f>
        <v>4546.9556033455492</v>
      </c>
      <c r="I125" s="125">
        <f>SUM(I114:I124)</f>
        <v>0.82343727272727285</v>
      </c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</row>
    <row r="126" spans="1:27" ht="18.5">
      <c r="A126" s="103"/>
      <c r="B126" s="103"/>
      <c r="C126" s="103"/>
      <c r="D126" s="103"/>
      <c r="E126" s="103"/>
      <c r="F126" s="103"/>
      <c r="G126" s="103"/>
      <c r="H126" s="103"/>
      <c r="I126" s="10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</row>
    <row r="127" spans="1:27" ht="15.5">
      <c r="A127" s="95" t="s">
        <v>314</v>
      </c>
      <c r="B127" s="93"/>
      <c r="C127" s="93"/>
      <c r="D127" s="93"/>
      <c r="E127" s="93"/>
      <c r="F127" s="97" t="s">
        <v>200</v>
      </c>
      <c r="G127" s="98"/>
      <c r="H127" s="98"/>
      <c r="I127" s="99">
        <f>$I$8</f>
        <v>5521.9210423712839</v>
      </c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</row>
    <row r="128" spans="1:27" ht="15.5">
      <c r="A128" s="95" t="s">
        <v>315</v>
      </c>
      <c r="B128" s="96"/>
      <c r="C128" s="96"/>
      <c r="D128" s="96"/>
      <c r="E128" s="96"/>
      <c r="F128" s="100" t="s">
        <v>202</v>
      </c>
      <c r="G128" s="98"/>
      <c r="H128" s="98"/>
      <c r="I128" s="101">
        <v>250</v>
      </c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</row>
    <row r="129" spans="1:27" ht="15.5">
      <c r="A129" s="95"/>
      <c r="B129" s="96"/>
      <c r="C129" s="96"/>
      <c r="D129" s="96"/>
      <c r="E129" s="96"/>
      <c r="F129" s="97" t="s">
        <v>203</v>
      </c>
      <c r="G129" s="98"/>
      <c r="H129" s="98"/>
      <c r="I129" s="102">
        <f>I127/I128</f>
        <v>22.087684169485136</v>
      </c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</row>
    <row r="130" spans="1:27" ht="6.75" customHeight="1">
      <c r="A130" s="95"/>
      <c r="B130" s="96"/>
      <c r="C130" s="96"/>
      <c r="D130" s="96"/>
      <c r="E130" s="96"/>
      <c r="F130" s="103"/>
      <c r="G130" s="103"/>
      <c r="H130" s="103"/>
      <c r="I130" s="10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</row>
    <row r="131" spans="1:27" ht="43.5">
      <c r="A131" s="104" t="s">
        <v>204</v>
      </c>
      <c r="B131" s="127" t="s">
        <v>205</v>
      </c>
      <c r="C131" s="105" t="s">
        <v>206</v>
      </c>
      <c r="D131" s="105" t="s">
        <v>207</v>
      </c>
      <c r="E131" s="105" t="s">
        <v>208</v>
      </c>
      <c r="F131" s="105" t="s">
        <v>209</v>
      </c>
      <c r="G131" s="106" t="s">
        <v>210</v>
      </c>
      <c r="H131" s="105" t="s">
        <v>211</v>
      </c>
      <c r="I131" s="105" t="s">
        <v>212</v>
      </c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</row>
    <row r="132" spans="1:27" ht="14.5">
      <c r="A132" s="117" t="s">
        <v>316</v>
      </c>
      <c r="B132" s="118">
        <v>4.68</v>
      </c>
      <c r="C132" s="108">
        <v>1</v>
      </c>
      <c r="D132" s="110"/>
      <c r="E132" s="110">
        <f t="shared" ref="E132:E150" si="25">IF(ISBLANK(C132),0,C132*22)+IF(ISBLANK(D132),0,D132*4)</f>
        <v>22</v>
      </c>
      <c r="F132" s="111">
        <f t="shared" ref="F132:F150" si="26">B132*E132</f>
        <v>102.96</v>
      </c>
      <c r="G132" s="111">
        <f t="shared" ref="G132:G150" si="27">F132/22</f>
        <v>4.68</v>
      </c>
      <c r="H132" s="111">
        <f t="shared" ref="H132:H150" si="28">G132*$I$129</f>
        <v>103.37036191319044</v>
      </c>
      <c r="I132" s="112">
        <f t="shared" ref="I132:I150" si="29">G132/$I$128</f>
        <v>1.8720000000000001E-2</v>
      </c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</row>
    <row r="133" spans="1:27" ht="14.5">
      <c r="A133" s="117" t="s">
        <v>317</v>
      </c>
      <c r="B133" s="118">
        <v>23.01</v>
      </c>
      <c r="C133" s="108">
        <v>1</v>
      </c>
      <c r="D133" s="110"/>
      <c r="E133" s="110">
        <f t="shared" si="25"/>
        <v>22</v>
      </c>
      <c r="F133" s="111">
        <f t="shared" si="26"/>
        <v>506.22</v>
      </c>
      <c r="G133" s="111">
        <f t="shared" si="27"/>
        <v>23.01</v>
      </c>
      <c r="H133" s="111">
        <f t="shared" si="28"/>
        <v>508.23761273985303</v>
      </c>
      <c r="I133" s="112">
        <f t="shared" si="29"/>
        <v>9.2040000000000011E-2</v>
      </c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</row>
    <row r="134" spans="1:27" ht="14.5">
      <c r="A134" s="117" t="s">
        <v>318</v>
      </c>
      <c r="B134" s="118">
        <v>18.7</v>
      </c>
      <c r="C134" s="108">
        <v>1</v>
      </c>
      <c r="D134" s="110"/>
      <c r="E134" s="110">
        <f t="shared" si="25"/>
        <v>22</v>
      </c>
      <c r="F134" s="111">
        <f t="shared" si="26"/>
        <v>411.4</v>
      </c>
      <c r="G134" s="111">
        <f t="shared" si="27"/>
        <v>18.7</v>
      </c>
      <c r="H134" s="111">
        <f t="shared" si="28"/>
        <v>413.03969396937202</v>
      </c>
      <c r="I134" s="112">
        <f t="shared" si="29"/>
        <v>7.4799999999999991E-2</v>
      </c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</row>
    <row r="135" spans="1:27" ht="14.5">
      <c r="A135" s="117" t="s">
        <v>319</v>
      </c>
      <c r="B135" s="118">
        <v>3.07</v>
      </c>
      <c r="C135" s="108">
        <v>1</v>
      </c>
      <c r="D135" s="110"/>
      <c r="E135" s="110">
        <f t="shared" si="25"/>
        <v>22</v>
      </c>
      <c r="F135" s="111">
        <f t="shared" si="26"/>
        <v>67.539999999999992</v>
      </c>
      <c r="G135" s="111">
        <f t="shared" si="27"/>
        <v>3.07</v>
      </c>
      <c r="H135" s="111">
        <f t="shared" si="28"/>
        <v>67.809190400319366</v>
      </c>
      <c r="I135" s="112">
        <f t="shared" si="29"/>
        <v>1.2279999999999999E-2</v>
      </c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</row>
    <row r="136" spans="1:27" ht="14.5">
      <c r="A136" s="117" t="s">
        <v>320</v>
      </c>
      <c r="B136" s="118">
        <v>3.09</v>
      </c>
      <c r="C136" s="108">
        <v>1</v>
      </c>
      <c r="D136" s="110"/>
      <c r="E136" s="110">
        <f t="shared" si="25"/>
        <v>22</v>
      </c>
      <c r="F136" s="111">
        <f t="shared" si="26"/>
        <v>67.97999999999999</v>
      </c>
      <c r="G136" s="111">
        <f t="shared" si="27"/>
        <v>3.0899999999999994</v>
      </c>
      <c r="H136" s="111">
        <f t="shared" si="28"/>
        <v>68.250944083709058</v>
      </c>
      <c r="I136" s="112">
        <f t="shared" si="29"/>
        <v>1.2359999999999998E-2</v>
      </c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</row>
    <row r="137" spans="1:27" ht="14.5">
      <c r="A137" s="117" t="s">
        <v>321</v>
      </c>
      <c r="B137" s="118">
        <v>68.260000000000005</v>
      </c>
      <c r="C137" s="108">
        <v>1</v>
      </c>
      <c r="D137" s="110"/>
      <c r="E137" s="110">
        <f t="shared" si="25"/>
        <v>22</v>
      </c>
      <c r="F137" s="111">
        <f t="shared" si="26"/>
        <v>1501.72</v>
      </c>
      <c r="G137" s="111">
        <f t="shared" si="27"/>
        <v>68.260000000000005</v>
      </c>
      <c r="H137" s="111">
        <f t="shared" si="28"/>
        <v>1507.7053214090556</v>
      </c>
      <c r="I137" s="112">
        <f t="shared" si="29"/>
        <v>0.27304</v>
      </c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</row>
    <row r="138" spans="1:27" ht="14.5">
      <c r="A138" s="117" t="s">
        <v>322</v>
      </c>
      <c r="B138" s="118">
        <v>77.64</v>
      </c>
      <c r="C138" s="108">
        <v>1</v>
      </c>
      <c r="D138" s="110"/>
      <c r="E138" s="110">
        <f t="shared" si="25"/>
        <v>22</v>
      </c>
      <c r="F138" s="111">
        <f t="shared" si="26"/>
        <v>1708.08</v>
      </c>
      <c r="G138" s="111">
        <f t="shared" si="27"/>
        <v>77.64</v>
      </c>
      <c r="H138" s="111">
        <f t="shared" si="28"/>
        <v>1714.8877989188261</v>
      </c>
      <c r="I138" s="112">
        <f t="shared" si="29"/>
        <v>0.31056</v>
      </c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</row>
    <row r="139" spans="1:27" ht="14.5">
      <c r="A139" s="117" t="s">
        <v>323</v>
      </c>
      <c r="B139" s="118">
        <v>6.51</v>
      </c>
      <c r="C139" s="108">
        <v>1</v>
      </c>
      <c r="D139" s="110"/>
      <c r="E139" s="110">
        <f t="shared" si="25"/>
        <v>22</v>
      </c>
      <c r="F139" s="111">
        <f t="shared" si="26"/>
        <v>143.22</v>
      </c>
      <c r="G139" s="111">
        <f t="shared" si="27"/>
        <v>6.51</v>
      </c>
      <c r="H139" s="111">
        <f t="shared" si="28"/>
        <v>143.79082394334824</v>
      </c>
      <c r="I139" s="112">
        <f t="shared" si="29"/>
        <v>2.6040000000000001E-2</v>
      </c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</row>
    <row r="140" spans="1:27" ht="14.5">
      <c r="A140" s="117" t="s">
        <v>324</v>
      </c>
      <c r="B140" s="118">
        <v>8.85</v>
      </c>
      <c r="C140" s="108">
        <v>1</v>
      </c>
      <c r="D140" s="110"/>
      <c r="E140" s="110">
        <f t="shared" si="25"/>
        <v>22</v>
      </c>
      <c r="F140" s="111">
        <f t="shared" si="26"/>
        <v>194.7</v>
      </c>
      <c r="G140" s="111">
        <f t="shared" si="27"/>
        <v>8.85</v>
      </c>
      <c r="H140" s="111">
        <f t="shared" si="28"/>
        <v>195.47600489994346</v>
      </c>
      <c r="I140" s="112">
        <f t="shared" si="29"/>
        <v>3.5400000000000001E-2</v>
      </c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</row>
    <row r="141" spans="1:27" ht="14.5">
      <c r="A141" s="117" t="s">
        <v>325</v>
      </c>
      <c r="B141" s="118">
        <v>23.09</v>
      </c>
      <c r="C141" s="108">
        <v>1</v>
      </c>
      <c r="D141" s="110"/>
      <c r="E141" s="110">
        <f t="shared" si="25"/>
        <v>22</v>
      </c>
      <c r="F141" s="111">
        <f t="shared" si="26"/>
        <v>507.98</v>
      </c>
      <c r="G141" s="111">
        <f t="shared" si="27"/>
        <v>23.09</v>
      </c>
      <c r="H141" s="111">
        <f t="shared" si="28"/>
        <v>510.0046274734118</v>
      </c>
      <c r="I141" s="112">
        <f t="shared" si="29"/>
        <v>9.2359999999999998E-2</v>
      </c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</row>
    <row r="142" spans="1:27" ht="14.5">
      <c r="A142" s="117" t="s">
        <v>326</v>
      </c>
      <c r="B142" s="118">
        <v>18.62</v>
      </c>
      <c r="C142" s="108">
        <v>1</v>
      </c>
      <c r="D142" s="110"/>
      <c r="E142" s="110">
        <f t="shared" si="25"/>
        <v>22</v>
      </c>
      <c r="F142" s="111">
        <f t="shared" si="26"/>
        <v>409.64000000000004</v>
      </c>
      <c r="G142" s="111">
        <f t="shared" si="27"/>
        <v>18.62</v>
      </c>
      <c r="H142" s="111">
        <f t="shared" si="28"/>
        <v>411.27267923581326</v>
      </c>
      <c r="I142" s="112">
        <f t="shared" si="29"/>
        <v>7.4480000000000005E-2</v>
      </c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</row>
    <row r="143" spans="1:27" ht="14.5">
      <c r="A143" s="117" t="s">
        <v>327</v>
      </c>
      <c r="B143" s="118">
        <v>28.59</v>
      </c>
      <c r="C143" s="108">
        <v>3</v>
      </c>
      <c r="D143" s="110"/>
      <c r="E143" s="110">
        <f t="shared" si="25"/>
        <v>66</v>
      </c>
      <c r="F143" s="111">
        <f t="shared" si="26"/>
        <v>1886.94</v>
      </c>
      <c r="G143" s="111">
        <f t="shared" si="27"/>
        <v>85.77</v>
      </c>
      <c r="H143" s="111">
        <f t="shared" si="28"/>
        <v>1894.4606712167401</v>
      </c>
      <c r="I143" s="112">
        <f t="shared" si="29"/>
        <v>0.34308</v>
      </c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</row>
    <row r="144" spans="1:27" ht="14.5">
      <c r="A144" s="117" t="s">
        <v>328</v>
      </c>
      <c r="B144" s="118">
        <v>27.67</v>
      </c>
      <c r="C144" s="108">
        <v>3</v>
      </c>
      <c r="D144" s="110"/>
      <c r="E144" s="110">
        <f t="shared" si="25"/>
        <v>66</v>
      </c>
      <c r="F144" s="111">
        <f t="shared" si="26"/>
        <v>1826.22</v>
      </c>
      <c r="G144" s="111">
        <f t="shared" si="27"/>
        <v>83.01</v>
      </c>
      <c r="H144" s="111">
        <f t="shared" si="28"/>
        <v>1833.4986629089613</v>
      </c>
      <c r="I144" s="112">
        <f t="shared" si="29"/>
        <v>0.33204</v>
      </c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</row>
    <row r="145" spans="1:27" ht="14.5">
      <c r="A145" s="117" t="s">
        <v>329</v>
      </c>
      <c r="B145" s="118">
        <v>7.36</v>
      </c>
      <c r="C145" s="108">
        <v>1</v>
      </c>
      <c r="D145" s="110"/>
      <c r="E145" s="110">
        <f t="shared" si="25"/>
        <v>22</v>
      </c>
      <c r="F145" s="111">
        <f t="shared" si="26"/>
        <v>161.92000000000002</v>
      </c>
      <c r="G145" s="111">
        <f t="shared" si="27"/>
        <v>7.36</v>
      </c>
      <c r="H145" s="111">
        <f t="shared" si="28"/>
        <v>162.56535548741061</v>
      </c>
      <c r="I145" s="112">
        <f t="shared" si="29"/>
        <v>2.9440000000000001E-2</v>
      </c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</row>
    <row r="146" spans="1:27" ht="14.5">
      <c r="A146" s="117" t="s">
        <v>330</v>
      </c>
      <c r="B146" s="118">
        <v>7.1</v>
      </c>
      <c r="C146" s="108">
        <v>1</v>
      </c>
      <c r="D146" s="110"/>
      <c r="E146" s="110">
        <f t="shared" si="25"/>
        <v>22</v>
      </c>
      <c r="F146" s="111">
        <f t="shared" si="26"/>
        <v>156.19999999999999</v>
      </c>
      <c r="G146" s="111">
        <f t="shared" si="27"/>
        <v>7.1</v>
      </c>
      <c r="H146" s="111">
        <f t="shared" si="28"/>
        <v>156.82255760334445</v>
      </c>
      <c r="I146" s="112">
        <f t="shared" si="29"/>
        <v>2.8399999999999998E-2</v>
      </c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</row>
    <row r="147" spans="1:27" ht="14.5">
      <c r="A147" s="117" t="s">
        <v>331</v>
      </c>
      <c r="B147" s="118">
        <v>3.04</v>
      </c>
      <c r="C147" s="108">
        <v>1</v>
      </c>
      <c r="D147" s="110"/>
      <c r="E147" s="110">
        <f t="shared" si="25"/>
        <v>22</v>
      </c>
      <c r="F147" s="111">
        <f t="shared" si="26"/>
        <v>66.88</v>
      </c>
      <c r="G147" s="111">
        <f t="shared" si="27"/>
        <v>3.0399999999999996</v>
      </c>
      <c r="H147" s="111">
        <f t="shared" si="28"/>
        <v>67.1465598752348</v>
      </c>
      <c r="I147" s="112">
        <f t="shared" si="29"/>
        <v>1.2159999999999999E-2</v>
      </c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</row>
    <row r="148" spans="1:27" ht="14.5">
      <c r="A148" s="117" t="s">
        <v>332</v>
      </c>
      <c r="B148" s="118">
        <v>3.13</v>
      </c>
      <c r="C148" s="108">
        <v>1</v>
      </c>
      <c r="D148" s="110"/>
      <c r="E148" s="110">
        <f t="shared" si="25"/>
        <v>22</v>
      </c>
      <c r="F148" s="111">
        <f t="shared" si="26"/>
        <v>68.86</v>
      </c>
      <c r="G148" s="111">
        <f t="shared" si="27"/>
        <v>3.13</v>
      </c>
      <c r="H148" s="111">
        <f t="shared" si="28"/>
        <v>69.13445145048847</v>
      </c>
      <c r="I148" s="112">
        <f t="shared" si="29"/>
        <v>1.252E-2</v>
      </c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</row>
    <row r="149" spans="1:27" ht="14.5">
      <c r="A149" s="117" t="s">
        <v>333</v>
      </c>
      <c r="B149" s="118">
        <v>3.32</v>
      </c>
      <c r="C149" s="108">
        <v>1</v>
      </c>
      <c r="D149" s="110"/>
      <c r="E149" s="110">
        <f t="shared" si="25"/>
        <v>22</v>
      </c>
      <c r="F149" s="111">
        <f t="shared" si="26"/>
        <v>73.039999999999992</v>
      </c>
      <c r="G149" s="111">
        <f t="shared" si="27"/>
        <v>3.32</v>
      </c>
      <c r="H149" s="111">
        <f t="shared" si="28"/>
        <v>73.331111442690656</v>
      </c>
      <c r="I149" s="112">
        <f t="shared" si="29"/>
        <v>1.328E-2</v>
      </c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</row>
    <row r="150" spans="1:27" ht="14.5">
      <c r="A150" s="117" t="s">
        <v>334</v>
      </c>
      <c r="B150" s="118">
        <v>3.32</v>
      </c>
      <c r="C150" s="108">
        <v>1</v>
      </c>
      <c r="D150" s="110"/>
      <c r="E150" s="110">
        <f t="shared" si="25"/>
        <v>22</v>
      </c>
      <c r="F150" s="111">
        <f t="shared" si="26"/>
        <v>73.039999999999992</v>
      </c>
      <c r="G150" s="111">
        <f t="shared" si="27"/>
        <v>3.32</v>
      </c>
      <c r="H150" s="111">
        <f t="shared" si="28"/>
        <v>73.331111442690656</v>
      </c>
      <c r="I150" s="112">
        <f t="shared" si="29"/>
        <v>1.328E-2</v>
      </c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</row>
    <row r="151" spans="1:27" ht="14.5">
      <c r="A151" s="128" t="s">
        <v>282</v>
      </c>
      <c r="B151" s="128">
        <f>SUM(B132:B150)</f>
        <v>339.05</v>
      </c>
      <c r="C151" s="129"/>
      <c r="D151" s="129"/>
      <c r="E151" s="129"/>
      <c r="F151" s="124">
        <f>SUM(F132:F150)</f>
        <v>9934.5400000000009</v>
      </c>
      <c r="G151" s="124">
        <f>SUM(G132:G150)</f>
        <v>451.57</v>
      </c>
      <c r="H151" s="124">
        <f>SUM(H132:H150)</f>
        <v>9974.1355404144033</v>
      </c>
      <c r="I151" s="131">
        <f>SUM(I132:I150)</f>
        <v>1.8062799999999999</v>
      </c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</row>
    <row r="152" spans="1:27" ht="14.5">
      <c r="A152" s="132"/>
      <c r="B152" s="132"/>
      <c r="C152" s="132"/>
      <c r="D152" s="132"/>
      <c r="E152" s="132"/>
      <c r="F152" s="133"/>
      <c r="G152" s="133"/>
      <c r="H152" s="133"/>
      <c r="I152" s="134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</row>
    <row r="153" spans="1:27" ht="18.5">
      <c r="A153" s="247" t="s">
        <v>335</v>
      </c>
      <c r="B153" s="247"/>
      <c r="C153" s="247"/>
      <c r="D153" s="247"/>
      <c r="E153" s="247"/>
      <c r="F153" s="247"/>
      <c r="G153" s="247"/>
      <c r="H153" s="247"/>
      <c r="I153" s="247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</row>
    <row r="154" spans="1:27" ht="6.75" customHeight="1">
      <c r="A154" s="95"/>
      <c r="B154" s="93"/>
      <c r="C154" s="93"/>
      <c r="D154" s="93"/>
      <c r="E154" s="96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</row>
    <row r="155" spans="1:27" ht="15.5">
      <c r="A155" s="95" t="s">
        <v>336</v>
      </c>
      <c r="B155" s="93"/>
      <c r="C155" s="93"/>
      <c r="D155" s="93"/>
      <c r="E155" s="96"/>
      <c r="F155" s="97" t="s">
        <v>200</v>
      </c>
      <c r="G155" s="98"/>
      <c r="H155" s="98"/>
      <c r="I155" s="99">
        <f>$I$8</f>
        <v>5521.9210423712839</v>
      </c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</row>
    <row r="156" spans="1:27" ht="15.5">
      <c r="A156" s="95" t="s">
        <v>337</v>
      </c>
      <c r="B156" s="96"/>
      <c r="C156" s="96"/>
      <c r="D156" s="96"/>
      <c r="E156" s="96"/>
      <c r="F156" s="100" t="s">
        <v>202</v>
      </c>
      <c r="G156" s="98"/>
      <c r="H156" s="98"/>
      <c r="I156" s="101">
        <v>2250</v>
      </c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</row>
    <row r="157" spans="1:27" ht="15.5">
      <c r="A157" s="95"/>
      <c r="B157" s="96"/>
      <c r="C157" s="96"/>
      <c r="D157" s="96"/>
      <c r="E157" s="96"/>
      <c r="F157" s="97" t="s">
        <v>203</v>
      </c>
      <c r="G157" s="98"/>
      <c r="H157" s="98"/>
      <c r="I157" s="102">
        <f>I155/I156</f>
        <v>2.4541871299427926</v>
      </c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</row>
    <row r="158" spans="1:27" ht="6.75" customHeight="1">
      <c r="A158" s="95"/>
      <c r="B158" s="96"/>
      <c r="C158" s="96"/>
      <c r="D158" s="96"/>
      <c r="E158" s="96"/>
      <c r="F158" s="103"/>
      <c r="G158" s="103"/>
      <c r="H158" s="103"/>
      <c r="I158" s="10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</row>
    <row r="159" spans="1:27" ht="43.5">
      <c r="A159" s="104" t="s">
        <v>204</v>
      </c>
      <c r="B159" s="127" t="s">
        <v>205</v>
      </c>
      <c r="C159" s="105" t="s">
        <v>206</v>
      </c>
      <c r="D159" s="105" t="s">
        <v>207</v>
      </c>
      <c r="E159" s="105" t="s">
        <v>208</v>
      </c>
      <c r="F159" s="105" t="s">
        <v>209</v>
      </c>
      <c r="G159" s="106" t="s">
        <v>210</v>
      </c>
      <c r="H159" s="105" t="s">
        <v>211</v>
      </c>
      <c r="I159" s="105" t="s">
        <v>212</v>
      </c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</row>
    <row r="160" spans="1:27" ht="14.5">
      <c r="A160" s="117" t="s">
        <v>338</v>
      </c>
      <c r="B160" s="118">
        <v>533</v>
      </c>
      <c r="C160" s="108"/>
      <c r="D160" s="110">
        <v>2</v>
      </c>
      <c r="E160" s="110">
        <f>IF(ISBLANK(C160),0,C160*22)+IF(ISBLANK(D160),0,D160*4)</f>
        <v>8</v>
      </c>
      <c r="F160" s="110">
        <f>B160*E160</f>
        <v>4264</v>
      </c>
      <c r="G160" s="130">
        <f>F160/22</f>
        <v>193.81818181818181</v>
      </c>
      <c r="H160" s="111">
        <f>G160*$I$157</f>
        <v>475.66608736709401</v>
      </c>
      <c r="I160" s="112">
        <f>G160/$I$156</f>
        <v>8.6141414141414144E-2</v>
      </c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</row>
    <row r="161" spans="1:27" ht="14.5">
      <c r="A161" s="117" t="s">
        <v>339</v>
      </c>
      <c r="B161" s="118">
        <v>510</v>
      </c>
      <c r="C161" s="108"/>
      <c r="D161" s="110">
        <v>2</v>
      </c>
      <c r="E161" s="110">
        <f>IF(ISBLANK(C161),0,C161*22)+IF(ISBLANK(D161),0,D161*4)</f>
        <v>8</v>
      </c>
      <c r="F161" s="110">
        <f>B161*E161</f>
        <v>4080</v>
      </c>
      <c r="G161" s="130">
        <f>F161/22</f>
        <v>185.45454545454547</v>
      </c>
      <c r="H161" s="111">
        <f>G161*$I$157</f>
        <v>455.1401586439361</v>
      </c>
      <c r="I161" s="112">
        <f>G161/$I$156</f>
        <v>8.2424242424242428E-2</v>
      </c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</row>
    <row r="162" spans="1:27" ht="29">
      <c r="A162" s="117" t="s">
        <v>340</v>
      </c>
      <c r="B162" s="118">
        <v>1324</v>
      </c>
      <c r="C162" s="108"/>
      <c r="D162" s="110">
        <v>2</v>
      </c>
      <c r="E162" s="110">
        <f>IF(ISBLANK(C162),0,C162*22)+IF(ISBLANK(D162),0,D162*4)</f>
        <v>8</v>
      </c>
      <c r="F162" s="110">
        <f>B162*E162</f>
        <v>10592</v>
      </c>
      <c r="G162" s="130">
        <f>F162/22</f>
        <v>481.45454545454544</v>
      </c>
      <c r="H162" s="111">
        <f>G162*$I$157</f>
        <v>1181.5795491070028</v>
      </c>
      <c r="I162" s="112">
        <f>G162/$I$156</f>
        <v>0.21397979797979796</v>
      </c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</row>
    <row r="163" spans="1:27" ht="14.5">
      <c r="A163" s="117" t="s">
        <v>341</v>
      </c>
      <c r="B163" s="118">
        <v>242.4</v>
      </c>
      <c r="C163" s="108"/>
      <c r="D163" s="110">
        <v>2</v>
      </c>
      <c r="E163" s="110">
        <f>IF(ISBLANK(C163),0,C163*22)+IF(ISBLANK(D163),0,D163*4)</f>
        <v>8</v>
      </c>
      <c r="F163" s="110">
        <f>B163*E163</f>
        <v>1939.2</v>
      </c>
      <c r="G163" s="130">
        <f>F163/22</f>
        <v>88.145454545454541</v>
      </c>
      <c r="H163" s="111">
        <f>G163*$I$157</f>
        <v>216.32544010841195</v>
      </c>
      <c r="I163" s="112">
        <f>G163/$I$156</f>
        <v>3.9175757575757572E-2</v>
      </c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</row>
    <row r="164" spans="1:27" ht="14.5">
      <c r="A164" s="128" t="s">
        <v>282</v>
      </c>
      <c r="B164" s="122">
        <f>SUM(B160:B163)</f>
        <v>2609.4</v>
      </c>
      <c r="C164" s="129"/>
      <c r="D164" s="129"/>
      <c r="E164" s="129"/>
      <c r="F164" s="124">
        <f>SUM(F160:F163)</f>
        <v>20875.2</v>
      </c>
      <c r="G164" s="124">
        <f>SUM(G160:G163)</f>
        <v>948.87272727272727</v>
      </c>
      <c r="H164" s="124">
        <f>SUM(H160:H163)</f>
        <v>2328.7112352264448</v>
      </c>
      <c r="I164" s="131">
        <f>SUM(I160:I163)</f>
        <v>0.42172121212121211</v>
      </c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</row>
    <row r="165" spans="1:27" ht="14.5">
      <c r="A165" s="135"/>
      <c r="B165" s="136"/>
      <c r="C165" s="135"/>
      <c r="D165" s="135"/>
      <c r="E165" s="135"/>
      <c r="F165" s="136"/>
      <c r="G165" s="136"/>
      <c r="H165" s="136"/>
      <c r="I165" s="137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</row>
    <row r="166" spans="1:27" ht="15.5">
      <c r="A166" s="95" t="s">
        <v>342</v>
      </c>
      <c r="B166" s="93"/>
      <c r="C166" s="93"/>
      <c r="D166" s="93"/>
      <c r="E166" s="96"/>
      <c r="F166" s="97" t="s">
        <v>200</v>
      </c>
      <c r="G166" s="98"/>
      <c r="H166" s="98"/>
      <c r="I166" s="99">
        <f>$I$8</f>
        <v>5521.9210423712839</v>
      </c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</row>
    <row r="167" spans="1:27" ht="15.5">
      <c r="A167" s="95" t="s">
        <v>343</v>
      </c>
      <c r="B167" s="96"/>
      <c r="C167" s="96"/>
      <c r="D167" s="96"/>
      <c r="E167" s="96"/>
      <c r="F167" s="100" t="s">
        <v>202</v>
      </c>
      <c r="G167" s="98"/>
      <c r="H167" s="98"/>
      <c r="I167" s="101">
        <v>340</v>
      </c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</row>
    <row r="168" spans="1:27" ht="15.5">
      <c r="A168" s="95"/>
      <c r="B168" s="96"/>
      <c r="C168" s="96"/>
      <c r="D168" s="96"/>
      <c r="E168" s="96"/>
      <c r="F168" s="97" t="s">
        <v>203</v>
      </c>
      <c r="G168" s="98"/>
      <c r="H168" s="98"/>
      <c r="I168" s="102">
        <f>I166/I167</f>
        <v>16.240944242268483</v>
      </c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</row>
    <row r="169" spans="1:27" ht="18.5">
      <c r="A169" s="95"/>
      <c r="B169" s="96"/>
      <c r="C169" s="96"/>
      <c r="D169" s="96"/>
      <c r="E169" s="96"/>
      <c r="F169" s="103"/>
      <c r="G169" s="103"/>
      <c r="H169" s="103"/>
      <c r="I169" s="10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</row>
    <row r="170" spans="1:27" ht="43.5">
      <c r="A170" s="104" t="s">
        <v>204</v>
      </c>
      <c r="B170" s="127" t="s">
        <v>205</v>
      </c>
      <c r="C170" s="105" t="s">
        <v>206</v>
      </c>
      <c r="D170" s="105" t="s">
        <v>207</v>
      </c>
      <c r="E170" s="105" t="s">
        <v>208</v>
      </c>
      <c r="F170" s="105" t="s">
        <v>209</v>
      </c>
      <c r="G170" s="106" t="s">
        <v>210</v>
      </c>
      <c r="H170" s="105" t="s">
        <v>211</v>
      </c>
      <c r="I170" s="105" t="s">
        <v>212</v>
      </c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</row>
    <row r="171" spans="1:27" ht="14.5">
      <c r="A171" s="117" t="s">
        <v>344</v>
      </c>
      <c r="B171" s="118">
        <v>500</v>
      </c>
      <c r="C171" s="108"/>
      <c r="D171" s="110">
        <v>2</v>
      </c>
      <c r="E171" s="110">
        <f>IF(ISBLANK(C171),0,C171*22)+IF(ISBLANK(D171),0,D171*4)</f>
        <v>8</v>
      </c>
      <c r="F171" s="110">
        <f>B171*E171</f>
        <v>4000</v>
      </c>
      <c r="G171" s="130">
        <f>F171/22</f>
        <v>181.81818181818181</v>
      </c>
      <c r="H171" s="111">
        <f>G171*$I$157</f>
        <v>446.21584180778046</v>
      </c>
      <c r="I171" s="112">
        <f>G171/$I$167</f>
        <v>0.53475935828877008</v>
      </c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</row>
    <row r="172" spans="1:27" ht="14.5">
      <c r="A172" s="128" t="s">
        <v>282</v>
      </c>
      <c r="B172" s="122">
        <f>SUM(B171:B171)</f>
        <v>500</v>
      </c>
      <c r="C172" s="129"/>
      <c r="D172" s="129"/>
      <c r="E172" s="129"/>
      <c r="F172" s="124">
        <f>SUM(F171:F171)</f>
        <v>4000</v>
      </c>
      <c r="G172" s="124">
        <f>SUM(G171:G171)</f>
        <v>181.81818181818181</v>
      </c>
      <c r="H172" s="124">
        <f>SUM(H171:H171)</f>
        <v>446.21584180778046</v>
      </c>
      <c r="I172" s="131">
        <f>SUM(I171:I171)</f>
        <v>0.53475935828877008</v>
      </c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</row>
    <row r="173" spans="1:27" ht="14.5">
      <c r="A173" s="135"/>
      <c r="B173" s="136"/>
      <c r="C173" s="135"/>
      <c r="D173" s="135"/>
      <c r="E173" s="135"/>
      <c r="F173" s="136"/>
      <c r="G173" s="136"/>
      <c r="H173" s="136"/>
      <c r="I173" s="137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</row>
    <row r="174" spans="1:27" ht="15.5">
      <c r="A174" s="95" t="s">
        <v>345</v>
      </c>
      <c r="B174" s="93"/>
      <c r="C174" s="93"/>
      <c r="D174" s="93"/>
      <c r="E174" s="96"/>
      <c r="F174" s="97" t="s">
        <v>200</v>
      </c>
      <c r="G174" s="98"/>
      <c r="H174" s="98"/>
      <c r="I174" s="99">
        <f>$I$8</f>
        <v>5521.9210423712839</v>
      </c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</row>
    <row r="175" spans="1:27" ht="15.5">
      <c r="A175" s="95" t="s">
        <v>346</v>
      </c>
      <c r="B175" s="96"/>
      <c r="C175" s="96"/>
      <c r="D175" s="96"/>
      <c r="E175" s="96"/>
      <c r="F175" s="100" t="s">
        <v>202</v>
      </c>
      <c r="G175" s="98"/>
      <c r="H175" s="98"/>
      <c r="I175" s="101">
        <v>145</v>
      </c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</row>
    <row r="176" spans="1:27" ht="15.5">
      <c r="A176" s="95"/>
      <c r="B176" s="96"/>
      <c r="C176" s="96"/>
      <c r="D176" s="96"/>
      <c r="E176" s="96"/>
      <c r="F176" s="97" t="s">
        <v>203</v>
      </c>
      <c r="G176" s="98"/>
      <c r="H176" s="98"/>
      <c r="I176" s="102">
        <f>I174/I175</f>
        <v>38.082214085319201</v>
      </c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</row>
    <row r="177" spans="1:27" ht="18.5">
      <c r="A177" s="95"/>
      <c r="B177" s="96"/>
      <c r="C177" s="96"/>
      <c r="D177" s="96"/>
      <c r="E177" s="96"/>
      <c r="F177" s="103"/>
      <c r="G177" s="103"/>
      <c r="H177" s="103"/>
      <c r="I177" s="10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</row>
    <row r="178" spans="1:27" ht="43.5">
      <c r="A178" s="104" t="s">
        <v>204</v>
      </c>
      <c r="B178" s="127" t="s">
        <v>205</v>
      </c>
      <c r="C178" s="105" t="s">
        <v>206</v>
      </c>
      <c r="D178" s="105" t="s">
        <v>207</v>
      </c>
      <c r="E178" s="105" t="s">
        <v>208</v>
      </c>
      <c r="F178" s="105" t="s">
        <v>209</v>
      </c>
      <c r="G178" s="106" t="s">
        <v>210</v>
      </c>
      <c r="H178" s="105" t="s">
        <v>211</v>
      </c>
      <c r="I178" s="105" t="s">
        <v>212</v>
      </c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</row>
    <row r="179" spans="1:27" ht="14.5">
      <c r="A179" s="117" t="s">
        <v>347</v>
      </c>
      <c r="B179" s="118">
        <v>90</v>
      </c>
      <c r="C179" s="108"/>
      <c r="D179" s="110">
        <v>1</v>
      </c>
      <c r="E179" s="110">
        <f>IF(ISBLANK(C179),0,C179*22)+IF(ISBLANK(D179),0,D179*4)</f>
        <v>4</v>
      </c>
      <c r="F179" s="110">
        <f>B179*E179</f>
        <v>360</v>
      </c>
      <c r="G179" s="130">
        <f>F179/22</f>
        <v>16.363636363636363</v>
      </c>
      <c r="H179" s="111">
        <f>G179*$I$157</f>
        <v>40.159425762700245</v>
      </c>
      <c r="I179" s="112">
        <f>G179/$I$175</f>
        <v>0.1128526645768025</v>
      </c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</row>
    <row r="180" spans="1:27" ht="14.5">
      <c r="A180" s="128" t="s">
        <v>282</v>
      </c>
      <c r="B180" s="122">
        <f>SUM(B179:B179)</f>
        <v>90</v>
      </c>
      <c r="C180" s="129"/>
      <c r="D180" s="129"/>
      <c r="E180" s="129"/>
      <c r="F180" s="124">
        <f>SUM(F179:F179)</f>
        <v>360</v>
      </c>
      <c r="G180" s="124">
        <f>SUM(G179:G179)</f>
        <v>16.363636363636363</v>
      </c>
      <c r="H180" s="124">
        <f>SUM(H179:H179)</f>
        <v>40.159425762700245</v>
      </c>
      <c r="I180" s="131">
        <f>SUM(I179:I179)</f>
        <v>0.1128526645768025</v>
      </c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</row>
    <row r="181" spans="1:27" ht="14.5">
      <c r="A181" s="135"/>
      <c r="B181" s="136"/>
      <c r="C181" s="135"/>
      <c r="D181" s="135"/>
      <c r="E181" s="135"/>
      <c r="F181" s="136"/>
      <c r="G181" s="136"/>
      <c r="H181" s="136"/>
      <c r="I181" s="137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</row>
    <row r="182" spans="1:27" ht="7.5" customHeight="1">
      <c r="A182" s="93"/>
      <c r="B182" s="93"/>
      <c r="C182" s="94"/>
      <c r="D182" s="94"/>
      <c r="E182" s="93"/>
      <c r="F182" s="93"/>
      <c r="G182" s="93"/>
      <c r="H182" s="126"/>
      <c r="I182" s="126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</row>
    <row r="183" spans="1:27" ht="15.5">
      <c r="A183" s="93"/>
      <c r="B183" s="93"/>
      <c r="C183" s="94"/>
      <c r="D183" s="94"/>
      <c r="E183" s="93"/>
      <c r="F183" s="248" t="s">
        <v>348</v>
      </c>
      <c r="G183" s="248"/>
      <c r="H183" s="248"/>
      <c r="I183" s="139">
        <f>H164+H151+H125+H107+H83+H172+H180</f>
        <v>34222.374876987255</v>
      </c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</row>
    <row r="184" spans="1:27" ht="15.5">
      <c r="A184" s="93"/>
      <c r="B184" s="93"/>
      <c r="C184" s="94"/>
      <c r="D184" s="94"/>
      <c r="E184" s="93"/>
      <c r="F184" s="248" t="s">
        <v>349</v>
      </c>
      <c r="G184" s="248"/>
      <c r="H184" s="248"/>
      <c r="I184" s="139">
        <f>I183*12</f>
        <v>410668.49852384708</v>
      </c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</row>
    <row r="185" spans="1:27" ht="15.5">
      <c r="A185" s="93"/>
      <c r="B185" s="93"/>
      <c r="C185" s="94"/>
      <c r="D185" s="94"/>
      <c r="E185" s="93"/>
      <c r="F185" s="140"/>
      <c r="G185" s="138" t="s">
        <v>350</v>
      </c>
      <c r="H185" s="140"/>
      <c r="I185" s="141">
        <f>ROUND(I164+I151+I125+I107+I83+I172+I180,0)</f>
        <v>7</v>
      </c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</row>
    <row r="186" spans="1:27" ht="14.5">
      <c r="A186" s="93"/>
      <c r="B186" s="93"/>
      <c r="C186" s="94"/>
      <c r="D186" s="94"/>
      <c r="E186" s="93"/>
      <c r="F186" s="93"/>
      <c r="G186" s="93"/>
      <c r="H186" s="126"/>
      <c r="I186" s="126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</row>
    <row r="187" spans="1:27" ht="14.5">
      <c r="A187" s="249" t="s">
        <v>351</v>
      </c>
      <c r="B187" s="249"/>
      <c r="C187" s="249"/>
      <c r="D187" s="249"/>
      <c r="E187" s="249"/>
      <c r="F187" s="249"/>
      <c r="G187" s="249"/>
      <c r="H187" s="249"/>
      <c r="I187" s="249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</row>
    <row r="188" spans="1:27">
      <c r="A188" s="93"/>
      <c r="B188" s="93"/>
      <c r="C188" s="94"/>
      <c r="D188" s="94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</row>
    <row r="189" spans="1:27" ht="18.5">
      <c r="A189" s="247" t="s">
        <v>198</v>
      </c>
      <c r="B189" s="247"/>
      <c r="C189" s="247"/>
      <c r="D189" s="247"/>
      <c r="E189" s="247"/>
      <c r="F189" s="247"/>
      <c r="G189" s="247"/>
      <c r="H189" s="247"/>
      <c r="I189" s="247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</row>
    <row r="190" spans="1:27" ht="15.5">
      <c r="A190" s="95"/>
      <c r="B190" s="93"/>
      <c r="C190" s="93"/>
      <c r="D190" s="93"/>
      <c r="E190" s="96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</row>
    <row r="191" spans="1:27" ht="15.5">
      <c r="A191" s="95" t="s">
        <v>199</v>
      </c>
      <c r="B191" s="93"/>
      <c r="C191" s="93"/>
      <c r="D191" s="93"/>
      <c r="E191" s="96"/>
      <c r="F191" s="97" t="s">
        <v>200</v>
      </c>
      <c r="G191" s="98"/>
      <c r="H191" s="98"/>
      <c r="I191" s="99">
        <f>$I$8</f>
        <v>5521.9210423712839</v>
      </c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</row>
    <row r="192" spans="1:27" ht="15.5">
      <c r="A192" s="95" t="s">
        <v>201</v>
      </c>
      <c r="B192" s="96"/>
      <c r="C192" s="96"/>
      <c r="D192" s="96"/>
      <c r="E192" s="96"/>
      <c r="F192" s="100" t="s">
        <v>202</v>
      </c>
      <c r="G192" s="98"/>
      <c r="H192" s="98"/>
      <c r="I192" s="101">
        <v>1000</v>
      </c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</row>
    <row r="193" spans="1:27" ht="15.5">
      <c r="A193" s="95"/>
      <c r="B193" s="96"/>
      <c r="C193" s="96"/>
      <c r="D193" s="96"/>
      <c r="E193" s="96"/>
      <c r="F193" s="97" t="s">
        <v>203</v>
      </c>
      <c r="G193" s="98"/>
      <c r="H193" s="98"/>
      <c r="I193" s="102">
        <f>I191/I192</f>
        <v>5.5219210423712841</v>
      </c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</row>
    <row r="194" spans="1:27" ht="18.5">
      <c r="A194" s="95"/>
      <c r="B194" s="96"/>
      <c r="C194" s="96"/>
      <c r="D194" s="96"/>
      <c r="E194" s="96"/>
      <c r="F194" s="103"/>
      <c r="G194" s="103"/>
      <c r="H194" s="103"/>
      <c r="I194" s="10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</row>
    <row r="195" spans="1:27" ht="43.5">
      <c r="A195" s="104" t="s">
        <v>204</v>
      </c>
      <c r="B195" s="105" t="s">
        <v>205</v>
      </c>
      <c r="C195" s="105" t="s">
        <v>206</v>
      </c>
      <c r="D195" s="105" t="s">
        <v>207</v>
      </c>
      <c r="E195" s="105" t="s">
        <v>208</v>
      </c>
      <c r="F195" s="105" t="s">
        <v>209</v>
      </c>
      <c r="G195" s="106" t="s">
        <v>210</v>
      </c>
      <c r="H195" s="105" t="s">
        <v>211</v>
      </c>
      <c r="I195" s="105" t="s">
        <v>212</v>
      </c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</row>
    <row r="196" spans="1:27" ht="15.75" customHeight="1">
      <c r="A196" s="107" t="s">
        <v>213</v>
      </c>
      <c r="B196" s="108">
        <v>59.84</v>
      </c>
      <c r="C196" s="109"/>
      <c r="D196" s="109">
        <v>1</v>
      </c>
      <c r="E196" s="110">
        <f t="shared" ref="E196:E227" si="30">IF(ISBLANK(C196),0,C196*22)+IF(ISBLANK(D196),0,D196*4)</f>
        <v>4</v>
      </c>
      <c r="F196" s="111">
        <f t="shared" ref="F196:F227" si="31">B196*E196</f>
        <v>239.36</v>
      </c>
      <c r="G196" s="111">
        <f t="shared" ref="G196:G227" si="32">F196/22</f>
        <v>10.88</v>
      </c>
      <c r="H196" s="111">
        <f t="shared" ref="H196:H227" si="33">G196*$I$10</f>
        <v>60.078500940999575</v>
      </c>
      <c r="I196" s="112">
        <f t="shared" ref="I196:I227" si="34">G196/$I$9</f>
        <v>1.0880000000000001E-2</v>
      </c>
    </row>
    <row r="197" spans="1:27" ht="15.75" customHeight="1">
      <c r="A197" s="113" t="s">
        <v>214</v>
      </c>
      <c r="B197" s="110">
        <v>59.83</v>
      </c>
      <c r="C197" s="109"/>
      <c r="D197" s="109">
        <v>1</v>
      </c>
      <c r="E197" s="110">
        <f t="shared" si="30"/>
        <v>4</v>
      </c>
      <c r="F197" s="111">
        <f t="shared" si="31"/>
        <v>239.32</v>
      </c>
      <c r="G197" s="111">
        <f t="shared" si="32"/>
        <v>10.878181818181817</v>
      </c>
      <c r="H197" s="111">
        <f t="shared" si="33"/>
        <v>60.068461084558891</v>
      </c>
      <c r="I197" s="112">
        <f t="shared" si="34"/>
        <v>1.0878181818181816E-2</v>
      </c>
    </row>
    <row r="198" spans="1:27" ht="15.75" customHeight="1">
      <c r="A198" s="114" t="s">
        <v>215</v>
      </c>
      <c r="B198" s="110">
        <v>52.74</v>
      </c>
      <c r="C198" s="109"/>
      <c r="D198" s="109">
        <v>1</v>
      </c>
      <c r="E198" s="110">
        <f t="shared" si="30"/>
        <v>4</v>
      </c>
      <c r="F198" s="111">
        <f t="shared" si="31"/>
        <v>210.96</v>
      </c>
      <c r="G198" s="111">
        <f t="shared" si="32"/>
        <v>9.5890909090909098</v>
      </c>
      <c r="H198" s="111">
        <f t="shared" si="33"/>
        <v>52.950202868120279</v>
      </c>
      <c r="I198" s="112">
        <f t="shared" si="34"/>
        <v>9.58909090909091E-3</v>
      </c>
    </row>
    <row r="199" spans="1:27" ht="15.75" customHeight="1">
      <c r="A199" s="114" t="s">
        <v>216</v>
      </c>
      <c r="B199" s="110">
        <v>45.41</v>
      </c>
      <c r="C199" s="109"/>
      <c r="D199" s="109">
        <v>1</v>
      </c>
      <c r="E199" s="110">
        <f t="shared" si="30"/>
        <v>4</v>
      </c>
      <c r="F199" s="111">
        <f t="shared" si="31"/>
        <v>181.64</v>
      </c>
      <c r="G199" s="111">
        <f t="shared" si="32"/>
        <v>8.2563636363636359</v>
      </c>
      <c r="H199" s="111">
        <f t="shared" si="33"/>
        <v>45.590988097105452</v>
      </c>
      <c r="I199" s="112">
        <f t="shared" si="34"/>
        <v>8.2563636363636363E-3</v>
      </c>
    </row>
    <row r="200" spans="1:27" ht="15.75" customHeight="1">
      <c r="A200" s="114" t="s">
        <v>217</v>
      </c>
      <c r="B200" s="110">
        <v>46.29</v>
      </c>
      <c r="C200" s="109"/>
      <c r="D200" s="109">
        <v>1</v>
      </c>
      <c r="E200" s="110">
        <f t="shared" si="30"/>
        <v>4</v>
      </c>
      <c r="F200" s="111">
        <f t="shared" si="31"/>
        <v>185.16</v>
      </c>
      <c r="G200" s="111">
        <f t="shared" si="32"/>
        <v>8.416363636363636</v>
      </c>
      <c r="H200" s="111">
        <f t="shared" si="33"/>
        <v>46.474495463884857</v>
      </c>
      <c r="I200" s="112">
        <f t="shared" si="34"/>
        <v>8.4163636363636368E-3</v>
      </c>
    </row>
    <row r="201" spans="1:27" ht="15.75" customHeight="1">
      <c r="A201" s="114" t="s">
        <v>218</v>
      </c>
      <c r="B201" s="110">
        <v>63.85</v>
      </c>
      <c r="C201" s="109"/>
      <c r="D201" s="109">
        <v>1</v>
      </c>
      <c r="E201" s="110">
        <f t="shared" si="30"/>
        <v>4</v>
      </c>
      <c r="F201" s="111">
        <f t="shared" si="31"/>
        <v>255.4</v>
      </c>
      <c r="G201" s="111">
        <f t="shared" si="32"/>
        <v>11.609090909090909</v>
      </c>
      <c r="H201" s="111">
        <f t="shared" si="33"/>
        <v>64.104483373710266</v>
      </c>
      <c r="I201" s="112">
        <f t="shared" si="34"/>
        <v>1.1609090909090909E-2</v>
      </c>
    </row>
    <row r="202" spans="1:27" ht="15.75" customHeight="1">
      <c r="A202" s="115" t="s">
        <v>219</v>
      </c>
      <c r="B202" s="110">
        <v>54.96</v>
      </c>
      <c r="C202" s="109"/>
      <c r="D202" s="109">
        <v>1</v>
      </c>
      <c r="E202" s="110">
        <f t="shared" si="30"/>
        <v>4</v>
      </c>
      <c r="F202" s="111">
        <f t="shared" si="31"/>
        <v>219.84</v>
      </c>
      <c r="G202" s="111">
        <f t="shared" si="32"/>
        <v>9.9927272727272722</v>
      </c>
      <c r="H202" s="111">
        <f t="shared" si="33"/>
        <v>55.179050997950135</v>
      </c>
      <c r="I202" s="112">
        <f t="shared" si="34"/>
        <v>9.9927272727272729E-3</v>
      </c>
    </row>
    <row r="203" spans="1:27" ht="15.75" customHeight="1">
      <c r="A203" s="107" t="s">
        <v>220</v>
      </c>
      <c r="B203" s="108">
        <v>54.96</v>
      </c>
      <c r="C203" s="109"/>
      <c r="D203" s="109">
        <v>1</v>
      </c>
      <c r="E203" s="110">
        <f t="shared" si="30"/>
        <v>4</v>
      </c>
      <c r="F203" s="111">
        <f t="shared" si="31"/>
        <v>219.84</v>
      </c>
      <c r="G203" s="111">
        <f t="shared" si="32"/>
        <v>9.9927272727272722</v>
      </c>
      <c r="H203" s="111">
        <f t="shared" si="33"/>
        <v>55.179050997950135</v>
      </c>
      <c r="I203" s="112">
        <f t="shared" si="34"/>
        <v>9.9927272727272729E-3</v>
      </c>
    </row>
    <row r="204" spans="1:27" ht="15.75" customHeight="1">
      <c r="A204" s="107" t="s">
        <v>221</v>
      </c>
      <c r="B204" s="108">
        <v>54.96</v>
      </c>
      <c r="C204" s="109"/>
      <c r="D204" s="109">
        <v>1</v>
      </c>
      <c r="E204" s="110">
        <f t="shared" si="30"/>
        <v>4</v>
      </c>
      <c r="F204" s="111">
        <f t="shared" si="31"/>
        <v>219.84</v>
      </c>
      <c r="G204" s="111">
        <f t="shared" si="32"/>
        <v>9.9927272727272722</v>
      </c>
      <c r="H204" s="111">
        <f t="shared" si="33"/>
        <v>55.179050997950135</v>
      </c>
      <c r="I204" s="112">
        <f t="shared" si="34"/>
        <v>9.9927272727272729E-3</v>
      </c>
    </row>
    <row r="205" spans="1:27" ht="15.75" customHeight="1">
      <c r="A205" s="107" t="s">
        <v>222</v>
      </c>
      <c r="B205" s="108">
        <v>54.96</v>
      </c>
      <c r="C205" s="109"/>
      <c r="D205" s="109">
        <v>1</v>
      </c>
      <c r="E205" s="110">
        <f t="shared" si="30"/>
        <v>4</v>
      </c>
      <c r="F205" s="111">
        <f t="shared" si="31"/>
        <v>219.84</v>
      </c>
      <c r="G205" s="111">
        <f t="shared" si="32"/>
        <v>9.9927272727272722</v>
      </c>
      <c r="H205" s="111">
        <f t="shared" si="33"/>
        <v>55.179050997950135</v>
      </c>
      <c r="I205" s="112">
        <f t="shared" si="34"/>
        <v>9.9927272727272729E-3</v>
      </c>
    </row>
    <row r="206" spans="1:27" ht="15.75" customHeight="1">
      <c r="A206" s="114" t="s">
        <v>223</v>
      </c>
      <c r="B206" s="108">
        <v>54.96</v>
      </c>
      <c r="C206" s="109"/>
      <c r="D206" s="109">
        <v>1</v>
      </c>
      <c r="E206" s="110">
        <f t="shared" si="30"/>
        <v>4</v>
      </c>
      <c r="F206" s="111">
        <f t="shared" si="31"/>
        <v>219.84</v>
      </c>
      <c r="G206" s="111">
        <f t="shared" si="32"/>
        <v>9.9927272727272722</v>
      </c>
      <c r="H206" s="111">
        <f t="shared" si="33"/>
        <v>55.179050997950135</v>
      </c>
      <c r="I206" s="112">
        <f t="shared" si="34"/>
        <v>9.9927272727272729E-3</v>
      </c>
    </row>
    <row r="207" spans="1:27" ht="15.75" customHeight="1">
      <c r="A207" s="113" t="s">
        <v>224</v>
      </c>
      <c r="B207" s="110">
        <v>54.96</v>
      </c>
      <c r="C207" s="109"/>
      <c r="D207" s="109">
        <v>1</v>
      </c>
      <c r="E207" s="110">
        <f t="shared" si="30"/>
        <v>4</v>
      </c>
      <c r="F207" s="111">
        <f t="shared" si="31"/>
        <v>219.84</v>
      </c>
      <c r="G207" s="111">
        <f t="shared" si="32"/>
        <v>9.9927272727272722</v>
      </c>
      <c r="H207" s="111">
        <f t="shared" si="33"/>
        <v>55.179050997950135</v>
      </c>
      <c r="I207" s="112">
        <f t="shared" si="34"/>
        <v>9.9927272727272729E-3</v>
      </c>
    </row>
    <row r="208" spans="1:27" ht="15.75" customHeight="1">
      <c r="A208" s="114" t="s">
        <v>225</v>
      </c>
      <c r="B208" s="110">
        <v>58.58</v>
      </c>
      <c r="C208" s="109"/>
      <c r="D208" s="109">
        <v>1</v>
      </c>
      <c r="E208" s="110">
        <f t="shared" si="30"/>
        <v>4</v>
      </c>
      <c r="F208" s="111">
        <f t="shared" si="31"/>
        <v>234.32</v>
      </c>
      <c r="G208" s="111">
        <f t="shared" si="32"/>
        <v>10.65090909090909</v>
      </c>
      <c r="H208" s="111">
        <f t="shared" si="33"/>
        <v>58.813479029474507</v>
      </c>
      <c r="I208" s="112">
        <f t="shared" si="34"/>
        <v>1.0650909090909091E-2</v>
      </c>
    </row>
    <row r="209" spans="1:9" ht="15.75" customHeight="1">
      <c r="A209" s="114" t="s">
        <v>226</v>
      </c>
      <c r="B209" s="110">
        <v>96.66</v>
      </c>
      <c r="C209" s="109"/>
      <c r="D209" s="109">
        <v>2</v>
      </c>
      <c r="E209" s="110">
        <f t="shared" si="30"/>
        <v>8</v>
      </c>
      <c r="F209" s="111">
        <f t="shared" si="31"/>
        <v>773.28</v>
      </c>
      <c r="G209" s="111">
        <f t="shared" si="32"/>
        <v>35.149090909090908</v>
      </c>
      <c r="H209" s="111">
        <f t="shared" si="33"/>
        <v>194.09050471113031</v>
      </c>
      <c r="I209" s="112">
        <f t="shared" si="34"/>
        <v>3.5149090909090908E-2</v>
      </c>
    </row>
    <row r="210" spans="1:9" ht="15.75" customHeight="1">
      <c r="A210" s="114" t="s">
        <v>227</v>
      </c>
      <c r="B210" s="110">
        <v>22.45</v>
      </c>
      <c r="C210" s="109"/>
      <c r="D210" s="109">
        <v>2</v>
      </c>
      <c r="E210" s="110">
        <f t="shared" si="30"/>
        <v>8</v>
      </c>
      <c r="F210" s="111">
        <f t="shared" si="31"/>
        <v>179.6</v>
      </c>
      <c r="G210" s="111">
        <f t="shared" si="32"/>
        <v>8.163636363636364</v>
      </c>
      <c r="H210" s="111">
        <f t="shared" si="33"/>
        <v>45.078955418631033</v>
      </c>
      <c r="I210" s="112">
        <f t="shared" si="34"/>
        <v>8.1636363636363642E-3</v>
      </c>
    </row>
    <row r="211" spans="1:9" ht="15.75" customHeight="1">
      <c r="A211" s="114" t="s">
        <v>228</v>
      </c>
      <c r="B211" s="110">
        <v>21.51</v>
      </c>
      <c r="C211" s="109"/>
      <c r="D211" s="109">
        <v>2</v>
      </c>
      <c r="E211" s="110">
        <f t="shared" si="30"/>
        <v>8</v>
      </c>
      <c r="F211" s="111">
        <f t="shared" si="31"/>
        <v>172.08</v>
      </c>
      <c r="G211" s="111">
        <f t="shared" si="32"/>
        <v>7.8218181818181822</v>
      </c>
      <c r="H211" s="111">
        <f t="shared" si="33"/>
        <v>43.191462407784122</v>
      </c>
      <c r="I211" s="112">
        <f t="shared" si="34"/>
        <v>7.8218181818181815E-3</v>
      </c>
    </row>
    <row r="212" spans="1:9" ht="15.75" customHeight="1">
      <c r="A212" s="115" t="s">
        <v>229</v>
      </c>
      <c r="B212" s="116">
        <v>13.33</v>
      </c>
      <c r="C212" s="109"/>
      <c r="D212" s="109">
        <v>2</v>
      </c>
      <c r="E212" s="110">
        <f t="shared" si="30"/>
        <v>8</v>
      </c>
      <c r="F212" s="111">
        <f t="shared" si="31"/>
        <v>106.64</v>
      </c>
      <c r="G212" s="111">
        <f t="shared" si="32"/>
        <v>4.8472727272727276</v>
      </c>
      <c r="H212" s="111">
        <f t="shared" si="33"/>
        <v>26.766257270839716</v>
      </c>
      <c r="I212" s="112">
        <f t="shared" si="34"/>
        <v>4.8472727272727278E-3</v>
      </c>
    </row>
    <row r="213" spans="1:9" ht="15.75" customHeight="1">
      <c r="A213" s="117" t="s">
        <v>230</v>
      </c>
      <c r="B213" s="118">
        <v>11.3</v>
      </c>
      <c r="C213" s="119"/>
      <c r="D213" s="109">
        <v>2</v>
      </c>
      <c r="E213" s="110">
        <f t="shared" si="30"/>
        <v>8</v>
      </c>
      <c r="F213" s="111">
        <f t="shared" si="31"/>
        <v>90.4</v>
      </c>
      <c r="G213" s="111">
        <f t="shared" si="32"/>
        <v>4.1090909090909093</v>
      </c>
      <c r="H213" s="111">
        <f t="shared" si="33"/>
        <v>22.690075555925642</v>
      </c>
      <c r="I213" s="112">
        <f t="shared" si="34"/>
        <v>4.1090909090909095E-3</v>
      </c>
    </row>
    <row r="214" spans="1:9" ht="15.75" customHeight="1">
      <c r="A214" s="120" t="s">
        <v>231</v>
      </c>
      <c r="B214" s="118">
        <v>11.35</v>
      </c>
      <c r="C214" s="119"/>
      <c r="D214" s="109">
        <v>2</v>
      </c>
      <c r="E214" s="110">
        <f t="shared" si="30"/>
        <v>8</v>
      </c>
      <c r="F214" s="111">
        <f t="shared" si="31"/>
        <v>90.8</v>
      </c>
      <c r="G214" s="111">
        <f t="shared" si="32"/>
        <v>4.127272727272727</v>
      </c>
      <c r="H214" s="111">
        <f t="shared" si="33"/>
        <v>22.790474120332391</v>
      </c>
      <c r="I214" s="112">
        <f t="shared" si="34"/>
        <v>4.1272727272727268E-3</v>
      </c>
    </row>
    <row r="215" spans="1:9" ht="15.75" customHeight="1">
      <c r="A215" s="120" t="s">
        <v>232</v>
      </c>
      <c r="B215" s="118">
        <v>13.15</v>
      </c>
      <c r="C215" s="119"/>
      <c r="D215" s="109">
        <v>2</v>
      </c>
      <c r="E215" s="110">
        <f t="shared" si="30"/>
        <v>8</v>
      </c>
      <c r="F215" s="111">
        <f t="shared" si="31"/>
        <v>105.2</v>
      </c>
      <c r="G215" s="111">
        <f t="shared" si="32"/>
        <v>4.7818181818181822</v>
      </c>
      <c r="H215" s="111">
        <f t="shared" si="33"/>
        <v>26.404822438975415</v>
      </c>
      <c r="I215" s="112">
        <f t="shared" si="34"/>
        <v>4.7818181818181822E-3</v>
      </c>
    </row>
    <row r="216" spans="1:9" ht="15.75" customHeight="1">
      <c r="A216" s="120" t="s">
        <v>233</v>
      </c>
      <c r="B216" s="118">
        <v>14.96</v>
      </c>
      <c r="C216" s="119"/>
      <c r="D216" s="109">
        <v>1</v>
      </c>
      <c r="E216" s="110">
        <f t="shared" si="30"/>
        <v>4</v>
      </c>
      <c r="F216" s="111">
        <f t="shared" si="31"/>
        <v>59.84</v>
      </c>
      <c r="G216" s="111">
        <f t="shared" si="32"/>
        <v>2.72</v>
      </c>
      <c r="H216" s="111">
        <f t="shared" si="33"/>
        <v>15.019625235249894</v>
      </c>
      <c r="I216" s="112">
        <f t="shared" si="34"/>
        <v>2.7200000000000002E-3</v>
      </c>
    </row>
    <row r="217" spans="1:9" ht="15.75" customHeight="1">
      <c r="A217" s="120" t="s">
        <v>234</v>
      </c>
      <c r="B217" s="118">
        <v>148.58000000000001</v>
      </c>
      <c r="C217" s="119"/>
      <c r="D217" s="109">
        <v>2</v>
      </c>
      <c r="E217" s="110">
        <f t="shared" si="30"/>
        <v>8</v>
      </c>
      <c r="F217" s="111">
        <f t="shared" si="31"/>
        <v>1188.6400000000001</v>
      </c>
      <c r="G217" s="111">
        <f t="shared" si="32"/>
        <v>54.029090909090911</v>
      </c>
      <c r="H217" s="111">
        <f t="shared" si="33"/>
        <v>298.34437399110016</v>
      </c>
      <c r="I217" s="112">
        <f t="shared" si="34"/>
        <v>5.4029090909090909E-2</v>
      </c>
    </row>
    <row r="218" spans="1:9" ht="15.75" customHeight="1">
      <c r="A218" s="120" t="s">
        <v>235</v>
      </c>
      <c r="B218" s="118">
        <v>8.8000000000000007</v>
      </c>
      <c r="C218" s="119"/>
      <c r="D218" s="109">
        <v>0.25</v>
      </c>
      <c r="E218" s="110">
        <f t="shared" si="30"/>
        <v>1</v>
      </c>
      <c r="F218" s="111">
        <f t="shared" si="31"/>
        <v>8.8000000000000007</v>
      </c>
      <c r="G218" s="111">
        <f t="shared" si="32"/>
        <v>0.4</v>
      </c>
      <c r="H218" s="111">
        <f t="shared" si="33"/>
        <v>2.2087684169485136</v>
      </c>
      <c r="I218" s="112">
        <f t="shared" si="34"/>
        <v>4.0000000000000002E-4</v>
      </c>
    </row>
    <row r="219" spans="1:9" ht="15.75" customHeight="1">
      <c r="A219" s="120" t="s">
        <v>236</v>
      </c>
      <c r="B219" s="118">
        <v>29.79</v>
      </c>
      <c r="C219" s="119"/>
      <c r="D219" s="109">
        <v>0.25</v>
      </c>
      <c r="E219" s="110">
        <f t="shared" si="30"/>
        <v>1</v>
      </c>
      <c r="F219" s="111">
        <f t="shared" si="31"/>
        <v>29.79</v>
      </c>
      <c r="G219" s="111">
        <f t="shared" si="32"/>
        <v>1.354090909090909</v>
      </c>
      <c r="H219" s="111">
        <f t="shared" si="33"/>
        <v>7.4771830841927516</v>
      </c>
      <c r="I219" s="112">
        <f t="shared" si="34"/>
        <v>1.354090909090909E-3</v>
      </c>
    </row>
    <row r="220" spans="1:9" ht="15.75" customHeight="1">
      <c r="A220" s="120" t="s">
        <v>237</v>
      </c>
      <c r="B220" s="118">
        <v>27.74</v>
      </c>
      <c r="C220" s="119"/>
      <c r="D220" s="109">
        <v>0.25</v>
      </c>
      <c r="E220" s="110">
        <f t="shared" si="30"/>
        <v>1</v>
      </c>
      <c r="F220" s="111">
        <f t="shared" si="31"/>
        <v>27.74</v>
      </c>
      <c r="G220" s="111">
        <f t="shared" si="32"/>
        <v>1.2609090909090908</v>
      </c>
      <c r="H220" s="111">
        <f t="shared" si="33"/>
        <v>6.9626404416081549</v>
      </c>
      <c r="I220" s="112">
        <f t="shared" si="34"/>
        <v>1.2609090909090907E-3</v>
      </c>
    </row>
    <row r="221" spans="1:9" ht="15.75" customHeight="1">
      <c r="A221" s="120" t="s">
        <v>238</v>
      </c>
      <c r="B221" s="118">
        <v>30.94</v>
      </c>
      <c r="C221" s="119"/>
      <c r="D221" s="109">
        <v>0.25</v>
      </c>
      <c r="E221" s="110">
        <f t="shared" si="30"/>
        <v>1</v>
      </c>
      <c r="F221" s="111">
        <f t="shared" si="31"/>
        <v>30.94</v>
      </c>
      <c r="G221" s="111">
        <f t="shared" si="32"/>
        <v>1.4063636363636365</v>
      </c>
      <c r="H221" s="111">
        <f t="shared" si="33"/>
        <v>7.765828956862161</v>
      </c>
      <c r="I221" s="112">
        <f t="shared" si="34"/>
        <v>1.4063636363636366E-3</v>
      </c>
    </row>
    <row r="222" spans="1:9" ht="15.75" customHeight="1">
      <c r="A222" s="120" t="s">
        <v>239</v>
      </c>
      <c r="B222" s="118">
        <v>94.85</v>
      </c>
      <c r="C222" s="119"/>
      <c r="D222" s="109">
        <v>1</v>
      </c>
      <c r="E222" s="110">
        <f t="shared" si="30"/>
        <v>4</v>
      </c>
      <c r="F222" s="111">
        <f t="shared" si="31"/>
        <v>379.4</v>
      </c>
      <c r="G222" s="111">
        <f t="shared" si="32"/>
        <v>17.245454545454546</v>
      </c>
      <c r="H222" s="111">
        <f t="shared" si="33"/>
        <v>95.228038339802964</v>
      </c>
      <c r="I222" s="112">
        <f t="shared" si="34"/>
        <v>1.7245454545454546E-2</v>
      </c>
    </row>
    <row r="223" spans="1:9" ht="15.75" customHeight="1">
      <c r="A223" s="120" t="s">
        <v>240</v>
      </c>
      <c r="B223" s="118">
        <v>15.18</v>
      </c>
      <c r="C223" s="119"/>
      <c r="D223" s="109">
        <v>1</v>
      </c>
      <c r="E223" s="110">
        <f t="shared" si="30"/>
        <v>4</v>
      </c>
      <c r="F223" s="111">
        <f t="shared" si="31"/>
        <v>60.72</v>
      </c>
      <c r="G223" s="111">
        <f t="shared" si="32"/>
        <v>2.76</v>
      </c>
      <c r="H223" s="111">
        <f t="shared" si="33"/>
        <v>15.240502076944743</v>
      </c>
      <c r="I223" s="112">
        <f t="shared" si="34"/>
        <v>2.7599999999999999E-3</v>
      </c>
    </row>
    <row r="224" spans="1:9" ht="15.75" customHeight="1">
      <c r="A224" s="120" t="s">
        <v>241</v>
      </c>
      <c r="B224" s="118">
        <v>20.59</v>
      </c>
      <c r="C224" s="119"/>
      <c r="D224" s="109">
        <v>1</v>
      </c>
      <c r="E224" s="110">
        <f t="shared" si="30"/>
        <v>4</v>
      </c>
      <c r="F224" s="111">
        <f t="shared" si="31"/>
        <v>82.36</v>
      </c>
      <c r="G224" s="111">
        <f t="shared" si="32"/>
        <v>3.7436363636363637</v>
      </c>
      <c r="H224" s="111">
        <f t="shared" si="33"/>
        <v>20.672064411349954</v>
      </c>
      <c r="I224" s="112">
        <f t="shared" si="34"/>
        <v>3.7436363636363635E-3</v>
      </c>
    </row>
    <row r="225" spans="1:9" ht="15.75" customHeight="1">
      <c r="A225" s="120" t="s">
        <v>242</v>
      </c>
      <c r="B225" s="118">
        <v>14.61</v>
      </c>
      <c r="C225" s="119"/>
      <c r="D225" s="109">
        <v>1</v>
      </c>
      <c r="E225" s="110">
        <f t="shared" si="30"/>
        <v>4</v>
      </c>
      <c r="F225" s="111">
        <f t="shared" si="31"/>
        <v>58.44</v>
      </c>
      <c r="G225" s="111">
        <f t="shared" si="32"/>
        <v>2.6563636363636363</v>
      </c>
      <c r="H225" s="111">
        <f t="shared" si="33"/>
        <v>14.668230259826265</v>
      </c>
      <c r="I225" s="112">
        <f t="shared" si="34"/>
        <v>2.6563636363636364E-3</v>
      </c>
    </row>
    <row r="226" spans="1:9" ht="15.75" customHeight="1">
      <c r="A226" s="120" t="s">
        <v>243</v>
      </c>
      <c r="B226" s="118">
        <v>14.71</v>
      </c>
      <c r="C226" s="119"/>
      <c r="D226" s="109">
        <v>1</v>
      </c>
      <c r="E226" s="110">
        <f t="shared" si="30"/>
        <v>4</v>
      </c>
      <c r="F226" s="111">
        <f t="shared" si="31"/>
        <v>58.84</v>
      </c>
      <c r="G226" s="111">
        <f t="shared" si="32"/>
        <v>2.6745454545454548</v>
      </c>
      <c r="H226" s="111">
        <f t="shared" si="33"/>
        <v>14.768628824233017</v>
      </c>
      <c r="I226" s="112">
        <f t="shared" si="34"/>
        <v>2.6745454545454546E-3</v>
      </c>
    </row>
    <row r="227" spans="1:9" ht="15.75" customHeight="1">
      <c r="A227" s="120" t="s">
        <v>244</v>
      </c>
      <c r="B227" s="118">
        <v>14.6</v>
      </c>
      <c r="C227" s="119"/>
      <c r="D227" s="109">
        <v>1</v>
      </c>
      <c r="E227" s="110">
        <f t="shared" si="30"/>
        <v>4</v>
      </c>
      <c r="F227" s="111">
        <f t="shared" si="31"/>
        <v>58.4</v>
      </c>
      <c r="G227" s="111">
        <f t="shared" si="32"/>
        <v>2.6545454545454543</v>
      </c>
      <c r="H227" s="111">
        <f t="shared" si="33"/>
        <v>14.658190403385589</v>
      </c>
      <c r="I227" s="112">
        <f t="shared" si="34"/>
        <v>2.6545454545454541E-3</v>
      </c>
    </row>
    <row r="228" spans="1:9" ht="15.75" customHeight="1">
      <c r="A228" s="120" t="s">
        <v>245</v>
      </c>
      <c r="B228" s="118">
        <v>14.61</v>
      </c>
      <c r="C228" s="119"/>
      <c r="D228" s="109">
        <v>1</v>
      </c>
      <c r="E228" s="110">
        <f t="shared" ref="E228:E259" si="35">IF(ISBLANK(C228),0,C228*22)+IF(ISBLANK(D228),0,D228*4)</f>
        <v>4</v>
      </c>
      <c r="F228" s="111">
        <f t="shared" ref="F228:F259" si="36">B228*E228</f>
        <v>58.44</v>
      </c>
      <c r="G228" s="111">
        <f t="shared" ref="G228:G259" si="37">F228/22</f>
        <v>2.6563636363636363</v>
      </c>
      <c r="H228" s="111">
        <f t="shared" ref="H228:H259" si="38">G228*$I$10</f>
        <v>14.668230259826265</v>
      </c>
      <c r="I228" s="112">
        <f t="shared" ref="I228:I259" si="39">G228/$I$9</f>
        <v>2.6563636363636364E-3</v>
      </c>
    </row>
    <row r="229" spans="1:9" ht="15.75" customHeight="1">
      <c r="A229" s="117" t="s">
        <v>246</v>
      </c>
      <c r="B229" s="118">
        <v>19.82</v>
      </c>
      <c r="C229" s="119"/>
      <c r="D229" s="109">
        <v>2</v>
      </c>
      <c r="E229" s="110">
        <f t="shared" si="35"/>
        <v>8</v>
      </c>
      <c r="F229" s="111">
        <f t="shared" si="36"/>
        <v>158.56</v>
      </c>
      <c r="G229" s="111">
        <f t="shared" si="37"/>
        <v>7.2072727272727271</v>
      </c>
      <c r="H229" s="111">
        <f t="shared" si="38"/>
        <v>39.797990930835944</v>
      </c>
      <c r="I229" s="112">
        <f t="shared" si="39"/>
        <v>7.2072727272727271E-3</v>
      </c>
    </row>
    <row r="230" spans="1:9" ht="15.75" customHeight="1">
      <c r="A230" s="117" t="s">
        <v>247</v>
      </c>
      <c r="B230" s="118">
        <v>19.82</v>
      </c>
      <c r="C230" s="119"/>
      <c r="D230" s="109">
        <v>2</v>
      </c>
      <c r="E230" s="110">
        <f t="shared" si="35"/>
        <v>8</v>
      </c>
      <c r="F230" s="111">
        <f t="shared" si="36"/>
        <v>158.56</v>
      </c>
      <c r="G230" s="111">
        <f t="shared" si="37"/>
        <v>7.2072727272727271</v>
      </c>
      <c r="H230" s="111">
        <f t="shared" si="38"/>
        <v>39.797990930835944</v>
      </c>
      <c r="I230" s="112">
        <f t="shared" si="39"/>
        <v>7.2072727272727271E-3</v>
      </c>
    </row>
    <row r="231" spans="1:9" ht="15.75" customHeight="1">
      <c r="A231" s="117" t="s">
        <v>248</v>
      </c>
      <c r="B231" s="118">
        <v>31.89</v>
      </c>
      <c r="C231" s="119"/>
      <c r="D231" s="109">
        <v>2</v>
      </c>
      <c r="E231" s="110">
        <f t="shared" si="35"/>
        <v>8</v>
      </c>
      <c r="F231" s="111">
        <f t="shared" si="36"/>
        <v>255.12</v>
      </c>
      <c r="G231" s="111">
        <f t="shared" si="37"/>
        <v>11.596363636363636</v>
      </c>
      <c r="H231" s="111">
        <f t="shared" si="38"/>
        <v>64.034204378625546</v>
      </c>
      <c r="I231" s="112">
        <f t="shared" si="39"/>
        <v>1.1596363636363636E-2</v>
      </c>
    </row>
    <row r="232" spans="1:9" ht="15.75" customHeight="1">
      <c r="A232" s="117" t="s">
        <v>249</v>
      </c>
      <c r="B232" s="118">
        <v>16.95</v>
      </c>
      <c r="C232" s="119"/>
      <c r="D232" s="109">
        <v>0.25</v>
      </c>
      <c r="E232" s="110">
        <f t="shared" si="35"/>
        <v>1</v>
      </c>
      <c r="F232" s="111">
        <f t="shared" si="36"/>
        <v>16.95</v>
      </c>
      <c r="G232" s="111">
        <f t="shared" si="37"/>
        <v>0.77045454545454539</v>
      </c>
      <c r="H232" s="111">
        <f t="shared" si="38"/>
        <v>4.2543891667360576</v>
      </c>
      <c r="I232" s="112">
        <f t="shared" si="39"/>
        <v>7.7045454545454542E-4</v>
      </c>
    </row>
    <row r="233" spans="1:9" ht="15.75" customHeight="1">
      <c r="A233" s="117" t="s">
        <v>250</v>
      </c>
      <c r="B233" s="118">
        <v>17.79</v>
      </c>
      <c r="C233" s="119"/>
      <c r="D233" s="109">
        <v>0.25</v>
      </c>
      <c r="E233" s="110">
        <f t="shared" si="35"/>
        <v>1</v>
      </c>
      <c r="F233" s="111">
        <f t="shared" si="36"/>
        <v>17.79</v>
      </c>
      <c r="G233" s="111">
        <f t="shared" si="37"/>
        <v>0.8086363636363636</v>
      </c>
      <c r="H233" s="111">
        <f t="shared" si="38"/>
        <v>4.4652261519902332</v>
      </c>
      <c r="I233" s="112">
        <f t="shared" si="39"/>
        <v>8.0863636363636359E-4</v>
      </c>
    </row>
    <row r="234" spans="1:9" ht="15.75" customHeight="1">
      <c r="A234" s="117" t="s">
        <v>251</v>
      </c>
      <c r="B234" s="118">
        <v>6.41</v>
      </c>
      <c r="C234" s="119"/>
      <c r="D234" s="109">
        <v>2</v>
      </c>
      <c r="E234" s="110">
        <f t="shared" si="35"/>
        <v>8</v>
      </c>
      <c r="F234" s="111">
        <f t="shared" si="36"/>
        <v>51.28</v>
      </c>
      <c r="G234" s="111">
        <f t="shared" si="37"/>
        <v>2.330909090909091</v>
      </c>
      <c r="H234" s="111">
        <f t="shared" si="38"/>
        <v>12.87109595694543</v>
      </c>
      <c r="I234" s="112">
        <f t="shared" si="39"/>
        <v>2.330909090909091E-3</v>
      </c>
    </row>
    <row r="235" spans="1:9" ht="15.75" customHeight="1">
      <c r="A235" s="117" t="s">
        <v>252</v>
      </c>
      <c r="B235" s="118">
        <v>14</v>
      </c>
      <c r="C235" s="119"/>
      <c r="D235" s="109">
        <v>2</v>
      </c>
      <c r="E235" s="110">
        <f t="shared" si="35"/>
        <v>8</v>
      </c>
      <c r="F235" s="111">
        <f t="shared" si="36"/>
        <v>112</v>
      </c>
      <c r="G235" s="111">
        <f t="shared" si="37"/>
        <v>5.0909090909090908</v>
      </c>
      <c r="H235" s="111">
        <f t="shared" si="38"/>
        <v>28.111598033890175</v>
      </c>
      <c r="I235" s="112">
        <f t="shared" si="39"/>
        <v>5.0909090909090913E-3</v>
      </c>
    </row>
    <row r="236" spans="1:9" ht="15.75" customHeight="1">
      <c r="A236" s="117" t="s">
        <v>253</v>
      </c>
      <c r="B236" s="118">
        <v>14</v>
      </c>
      <c r="C236" s="119"/>
      <c r="D236" s="109">
        <v>2</v>
      </c>
      <c r="E236" s="110">
        <f t="shared" si="35"/>
        <v>8</v>
      </c>
      <c r="F236" s="111">
        <f t="shared" si="36"/>
        <v>112</v>
      </c>
      <c r="G236" s="111">
        <f t="shared" si="37"/>
        <v>5.0909090909090908</v>
      </c>
      <c r="H236" s="111">
        <f t="shared" si="38"/>
        <v>28.111598033890175</v>
      </c>
      <c r="I236" s="112">
        <f t="shared" si="39"/>
        <v>5.0909090909090913E-3</v>
      </c>
    </row>
    <row r="237" spans="1:9" ht="15.75" customHeight="1">
      <c r="A237" s="117" t="s">
        <v>254</v>
      </c>
      <c r="B237" s="118">
        <v>17.329999999999998</v>
      </c>
      <c r="C237" s="119"/>
      <c r="D237" s="109">
        <v>2</v>
      </c>
      <c r="E237" s="110">
        <f t="shared" si="35"/>
        <v>8</v>
      </c>
      <c r="F237" s="111">
        <f t="shared" si="36"/>
        <v>138.63999999999999</v>
      </c>
      <c r="G237" s="111">
        <f t="shared" si="37"/>
        <v>6.3018181818181809</v>
      </c>
      <c r="H237" s="111">
        <f t="shared" si="38"/>
        <v>34.798142423379758</v>
      </c>
      <c r="I237" s="112">
        <f t="shared" si="39"/>
        <v>6.301818181818181E-3</v>
      </c>
    </row>
    <row r="238" spans="1:9" ht="15.75" customHeight="1">
      <c r="A238" s="117" t="s">
        <v>255</v>
      </c>
      <c r="B238" s="118">
        <v>8.64</v>
      </c>
      <c r="C238" s="119"/>
      <c r="D238" s="109">
        <v>2</v>
      </c>
      <c r="E238" s="110">
        <f t="shared" si="35"/>
        <v>8</v>
      </c>
      <c r="F238" s="111">
        <f t="shared" si="36"/>
        <v>69.12</v>
      </c>
      <c r="G238" s="111">
        <f t="shared" si="37"/>
        <v>3.1418181818181821</v>
      </c>
      <c r="H238" s="111">
        <f t="shared" si="38"/>
        <v>17.34887192948651</v>
      </c>
      <c r="I238" s="112">
        <f t="shared" si="39"/>
        <v>3.1418181818181823E-3</v>
      </c>
    </row>
    <row r="239" spans="1:9" ht="15.75" customHeight="1">
      <c r="A239" s="117" t="s">
        <v>256</v>
      </c>
      <c r="B239" s="118">
        <v>17.2</v>
      </c>
      <c r="C239" s="119"/>
      <c r="D239" s="109">
        <v>2</v>
      </c>
      <c r="E239" s="110">
        <f t="shared" si="35"/>
        <v>8</v>
      </c>
      <c r="F239" s="111">
        <f t="shared" si="36"/>
        <v>137.6</v>
      </c>
      <c r="G239" s="111">
        <f t="shared" si="37"/>
        <v>6.254545454545454</v>
      </c>
      <c r="H239" s="111">
        <f t="shared" si="38"/>
        <v>34.53710615592221</v>
      </c>
      <c r="I239" s="112">
        <f t="shared" si="39"/>
        <v>6.2545454545454536E-3</v>
      </c>
    </row>
    <row r="240" spans="1:9" ht="15.75" customHeight="1">
      <c r="A240" s="117" t="s">
        <v>257</v>
      </c>
      <c r="B240" s="118">
        <v>17.2</v>
      </c>
      <c r="C240" s="119"/>
      <c r="D240" s="109">
        <v>2</v>
      </c>
      <c r="E240" s="110">
        <f t="shared" si="35"/>
        <v>8</v>
      </c>
      <c r="F240" s="111">
        <f t="shared" si="36"/>
        <v>137.6</v>
      </c>
      <c r="G240" s="111">
        <f t="shared" si="37"/>
        <v>6.254545454545454</v>
      </c>
      <c r="H240" s="111">
        <f t="shared" si="38"/>
        <v>34.53710615592221</v>
      </c>
      <c r="I240" s="112">
        <f t="shared" si="39"/>
        <v>6.2545454545454536E-3</v>
      </c>
    </row>
    <row r="241" spans="1:9" ht="15.75" customHeight="1">
      <c r="A241" s="117" t="s">
        <v>258</v>
      </c>
      <c r="B241" s="118">
        <v>4.0999999999999996</v>
      </c>
      <c r="C241" s="119"/>
      <c r="D241" s="109">
        <v>2</v>
      </c>
      <c r="E241" s="110">
        <f t="shared" si="35"/>
        <v>8</v>
      </c>
      <c r="F241" s="111">
        <f t="shared" si="36"/>
        <v>32.799999999999997</v>
      </c>
      <c r="G241" s="111">
        <f t="shared" si="37"/>
        <v>1.4909090909090907</v>
      </c>
      <c r="H241" s="111">
        <f t="shared" si="38"/>
        <v>8.2326822813535507</v>
      </c>
      <c r="I241" s="112">
        <f t="shared" si="39"/>
        <v>1.4909090909090907E-3</v>
      </c>
    </row>
    <row r="242" spans="1:9" ht="15.75" customHeight="1">
      <c r="A242" s="117" t="s">
        <v>259</v>
      </c>
      <c r="B242" s="118">
        <v>10.119999999999999</v>
      </c>
      <c r="C242" s="119"/>
      <c r="D242" s="109">
        <v>0.5</v>
      </c>
      <c r="E242" s="110">
        <f t="shared" si="35"/>
        <v>2</v>
      </c>
      <c r="F242" s="111">
        <f t="shared" si="36"/>
        <v>20.239999999999998</v>
      </c>
      <c r="G242" s="111">
        <f t="shared" si="37"/>
        <v>0.91999999999999993</v>
      </c>
      <c r="H242" s="111">
        <f t="shared" si="38"/>
        <v>5.0801673589815808</v>
      </c>
      <c r="I242" s="112">
        <f t="shared" si="39"/>
        <v>9.1999999999999992E-4</v>
      </c>
    </row>
    <row r="243" spans="1:9" ht="15.75" customHeight="1">
      <c r="A243" s="117" t="s">
        <v>260</v>
      </c>
      <c r="B243" s="118">
        <v>5.31</v>
      </c>
      <c r="C243" s="119"/>
      <c r="D243" s="109">
        <v>0.5</v>
      </c>
      <c r="E243" s="110">
        <f t="shared" si="35"/>
        <v>2</v>
      </c>
      <c r="F243" s="111">
        <f t="shared" si="36"/>
        <v>10.62</v>
      </c>
      <c r="G243" s="111">
        <f t="shared" si="37"/>
        <v>0.48272727272727267</v>
      </c>
      <c r="H243" s="111">
        <f t="shared" si="38"/>
        <v>2.6655818849992285</v>
      </c>
      <c r="I243" s="112">
        <f t="shared" si="39"/>
        <v>4.8272727272727269E-4</v>
      </c>
    </row>
    <row r="244" spans="1:9" ht="15.75" customHeight="1">
      <c r="A244" s="117" t="s">
        <v>261</v>
      </c>
      <c r="B244" s="118">
        <v>9.9</v>
      </c>
      <c r="C244" s="119"/>
      <c r="D244" s="109">
        <v>0.5</v>
      </c>
      <c r="E244" s="110">
        <f t="shared" si="35"/>
        <v>2</v>
      </c>
      <c r="F244" s="111">
        <f t="shared" si="36"/>
        <v>19.8</v>
      </c>
      <c r="G244" s="111">
        <f t="shared" si="37"/>
        <v>0.9</v>
      </c>
      <c r="H244" s="111">
        <f t="shared" si="38"/>
        <v>4.9697289381341561</v>
      </c>
      <c r="I244" s="112">
        <f t="shared" si="39"/>
        <v>8.9999999999999998E-4</v>
      </c>
    </row>
    <row r="245" spans="1:9" ht="15.75" customHeight="1">
      <c r="A245" s="117" t="s">
        <v>262</v>
      </c>
      <c r="B245" s="118">
        <v>9.9</v>
      </c>
      <c r="C245" s="119"/>
      <c r="D245" s="109">
        <v>0.5</v>
      </c>
      <c r="E245" s="110">
        <f t="shared" si="35"/>
        <v>2</v>
      </c>
      <c r="F245" s="111">
        <f t="shared" si="36"/>
        <v>19.8</v>
      </c>
      <c r="G245" s="111">
        <f t="shared" si="37"/>
        <v>0.9</v>
      </c>
      <c r="H245" s="111">
        <f t="shared" si="38"/>
        <v>4.9697289381341561</v>
      </c>
      <c r="I245" s="112">
        <f t="shared" si="39"/>
        <v>8.9999999999999998E-4</v>
      </c>
    </row>
    <row r="246" spans="1:9" ht="15.75" customHeight="1">
      <c r="A246" s="117" t="s">
        <v>263</v>
      </c>
      <c r="B246" s="118">
        <v>9.9</v>
      </c>
      <c r="C246" s="119"/>
      <c r="D246" s="109">
        <v>0.5</v>
      </c>
      <c r="E246" s="110">
        <f t="shared" si="35"/>
        <v>2</v>
      </c>
      <c r="F246" s="111">
        <f t="shared" si="36"/>
        <v>19.8</v>
      </c>
      <c r="G246" s="111">
        <f t="shared" si="37"/>
        <v>0.9</v>
      </c>
      <c r="H246" s="111">
        <f t="shared" si="38"/>
        <v>4.9697289381341561</v>
      </c>
      <c r="I246" s="112">
        <f t="shared" si="39"/>
        <v>8.9999999999999998E-4</v>
      </c>
    </row>
    <row r="247" spans="1:9" ht="15.75" customHeight="1">
      <c r="A247" s="117" t="s">
        <v>264</v>
      </c>
      <c r="B247" s="118">
        <v>10.119999999999999</v>
      </c>
      <c r="C247" s="119"/>
      <c r="D247" s="109">
        <v>0.5</v>
      </c>
      <c r="E247" s="110">
        <f t="shared" si="35"/>
        <v>2</v>
      </c>
      <c r="F247" s="111">
        <f t="shared" si="36"/>
        <v>20.239999999999998</v>
      </c>
      <c r="G247" s="111">
        <f t="shared" si="37"/>
        <v>0.91999999999999993</v>
      </c>
      <c r="H247" s="111">
        <f t="shared" si="38"/>
        <v>5.0801673589815808</v>
      </c>
      <c r="I247" s="112">
        <f t="shared" si="39"/>
        <v>9.1999999999999992E-4</v>
      </c>
    </row>
    <row r="248" spans="1:9" ht="15.75" customHeight="1">
      <c r="A248" s="117" t="s">
        <v>265</v>
      </c>
      <c r="B248" s="118">
        <v>10.119999999999999</v>
      </c>
      <c r="C248" s="119"/>
      <c r="D248" s="109">
        <v>0.5</v>
      </c>
      <c r="E248" s="110">
        <f t="shared" si="35"/>
        <v>2</v>
      </c>
      <c r="F248" s="111">
        <f t="shared" si="36"/>
        <v>20.239999999999998</v>
      </c>
      <c r="G248" s="111">
        <f t="shared" si="37"/>
        <v>0.91999999999999993</v>
      </c>
      <c r="H248" s="111">
        <f t="shared" si="38"/>
        <v>5.0801673589815808</v>
      </c>
      <c r="I248" s="112">
        <f t="shared" si="39"/>
        <v>9.1999999999999992E-4</v>
      </c>
    </row>
    <row r="249" spans="1:9" ht="15.75" customHeight="1">
      <c r="A249" s="117" t="s">
        <v>266</v>
      </c>
      <c r="B249" s="118">
        <v>9.9</v>
      </c>
      <c r="C249" s="119"/>
      <c r="D249" s="109">
        <v>0.5</v>
      </c>
      <c r="E249" s="110">
        <f t="shared" si="35"/>
        <v>2</v>
      </c>
      <c r="F249" s="111">
        <f t="shared" si="36"/>
        <v>19.8</v>
      </c>
      <c r="G249" s="111">
        <f t="shared" si="37"/>
        <v>0.9</v>
      </c>
      <c r="H249" s="111">
        <f t="shared" si="38"/>
        <v>4.9697289381341561</v>
      </c>
      <c r="I249" s="112">
        <f t="shared" si="39"/>
        <v>8.9999999999999998E-4</v>
      </c>
    </row>
    <row r="250" spans="1:9" ht="15.75" customHeight="1">
      <c r="A250" s="117" t="s">
        <v>267</v>
      </c>
      <c r="B250" s="118">
        <v>9.9</v>
      </c>
      <c r="C250" s="119"/>
      <c r="D250" s="109">
        <v>0.5</v>
      </c>
      <c r="E250" s="110">
        <f t="shared" si="35"/>
        <v>2</v>
      </c>
      <c r="F250" s="111">
        <f t="shared" si="36"/>
        <v>19.8</v>
      </c>
      <c r="G250" s="111">
        <f t="shared" si="37"/>
        <v>0.9</v>
      </c>
      <c r="H250" s="111">
        <f t="shared" si="38"/>
        <v>4.9697289381341561</v>
      </c>
      <c r="I250" s="112">
        <f t="shared" si="39"/>
        <v>8.9999999999999998E-4</v>
      </c>
    </row>
    <row r="251" spans="1:9" ht="15.75" customHeight="1">
      <c r="A251" s="117" t="s">
        <v>268</v>
      </c>
      <c r="B251" s="118">
        <v>9.9</v>
      </c>
      <c r="C251" s="119"/>
      <c r="D251" s="109">
        <v>0.5</v>
      </c>
      <c r="E251" s="110">
        <f t="shared" si="35"/>
        <v>2</v>
      </c>
      <c r="F251" s="111">
        <f t="shared" si="36"/>
        <v>19.8</v>
      </c>
      <c r="G251" s="111">
        <f t="shared" si="37"/>
        <v>0.9</v>
      </c>
      <c r="H251" s="111">
        <f t="shared" si="38"/>
        <v>4.9697289381341561</v>
      </c>
      <c r="I251" s="112">
        <f t="shared" si="39"/>
        <v>8.9999999999999998E-4</v>
      </c>
    </row>
    <row r="252" spans="1:9" ht="15.75" customHeight="1">
      <c r="A252" s="117" t="s">
        <v>269</v>
      </c>
      <c r="B252" s="118">
        <v>5.31</v>
      </c>
      <c r="C252" s="119"/>
      <c r="D252" s="109">
        <v>0.5</v>
      </c>
      <c r="E252" s="110">
        <f t="shared" si="35"/>
        <v>2</v>
      </c>
      <c r="F252" s="111">
        <f t="shared" si="36"/>
        <v>10.62</v>
      </c>
      <c r="G252" s="111">
        <f t="shared" si="37"/>
        <v>0.48272727272727267</v>
      </c>
      <c r="H252" s="111">
        <f t="shared" si="38"/>
        <v>2.6655818849992285</v>
      </c>
      <c r="I252" s="112">
        <f t="shared" si="39"/>
        <v>4.8272727272727269E-4</v>
      </c>
    </row>
    <row r="253" spans="1:9" ht="15.75" customHeight="1">
      <c r="A253" s="117" t="s">
        <v>270</v>
      </c>
      <c r="B253" s="118">
        <v>10.119999999999999</v>
      </c>
      <c r="C253" s="119"/>
      <c r="D253" s="109">
        <v>0.5</v>
      </c>
      <c r="E253" s="110">
        <f t="shared" si="35"/>
        <v>2</v>
      </c>
      <c r="F253" s="111">
        <f t="shared" si="36"/>
        <v>20.239999999999998</v>
      </c>
      <c r="G253" s="111">
        <f t="shared" si="37"/>
        <v>0.91999999999999993</v>
      </c>
      <c r="H253" s="111">
        <f t="shared" si="38"/>
        <v>5.0801673589815808</v>
      </c>
      <c r="I253" s="112">
        <f t="shared" si="39"/>
        <v>9.1999999999999992E-4</v>
      </c>
    </row>
    <row r="254" spans="1:9" ht="15.75" customHeight="1">
      <c r="A254" s="117" t="s">
        <v>271</v>
      </c>
      <c r="B254" s="118">
        <v>7.15</v>
      </c>
      <c r="C254" s="119"/>
      <c r="D254" s="109">
        <v>2</v>
      </c>
      <c r="E254" s="110">
        <f t="shared" si="35"/>
        <v>8</v>
      </c>
      <c r="F254" s="111">
        <f t="shared" si="36"/>
        <v>57.2</v>
      </c>
      <c r="G254" s="111">
        <f t="shared" si="37"/>
        <v>2.6</v>
      </c>
      <c r="H254" s="111">
        <f t="shared" si="38"/>
        <v>14.356994710165338</v>
      </c>
      <c r="I254" s="112">
        <f t="shared" si="39"/>
        <v>2.5999999999999999E-3</v>
      </c>
    </row>
    <row r="255" spans="1:9" ht="15.75" customHeight="1">
      <c r="A255" s="117" t="s">
        <v>272</v>
      </c>
      <c r="B255" s="118">
        <v>4.8499999999999996</v>
      </c>
      <c r="C255" s="119"/>
      <c r="D255" s="109">
        <v>2</v>
      </c>
      <c r="E255" s="110">
        <f t="shared" si="35"/>
        <v>8</v>
      </c>
      <c r="F255" s="111">
        <f t="shared" si="36"/>
        <v>38.799999999999997</v>
      </c>
      <c r="G255" s="111">
        <f t="shared" si="37"/>
        <v>1.7636363636363634</v>
      </c>
      <c r="H255" s="111">
        <f t="shared" si="38"/>
        <v>9.7386607474548086</v>
      </c>
      <c r="I255" s="112">
        <f t="shared" si="39"/>
        <v>1.7636363636363635E-3</v>
      </c>
    </row>
    <row r="256" spans="1:9" ht="15.75" customHeight="1">
      <c r="A256" s="117" t="s">
        <v>273</v>
      </c>
      <c r="B256" s="118">
        <v>71.849999999999994</v>
      </c>
      <c r="C256" s="119"/>
      <c r="D256" s="109">
        <v>1</v>
      </c>
      <c r="E256" s="110">
        <f t="shared" si="35"/>
        <v>4</v>
      </c>
      <c r="F256" s="111">
        <f t="shared" si="36"/>
        <v>287.39999999999998</v>
      </c>
      <c r="G256" s="111">
        <f t="shared" si="37"/>
        <v>13.063636363636363</v>
      </c>
      <c r="H256" s="111">
        <f t="shared" si="38"/>
        <v>72.136368526250308</v>
      </c>
      <c r="I256" s="112">
        <f t="shared" si="39"/>
        <v>1.3063636363636362E-2</v>
      </c>
    </row>
    <row r="257" spans="1:9" ht="15.75" customHeight="1">
      <c r="A257" s="117" t="s">
        <v>274</v>
      </c>
      <c r="B257" s="118">
        <v>18.760000000000002</v>
      </c>
      <c r="C257" s="119"/>
      <c r="D257" s="109">
        <v>1</v>
      </c>
      <c r="E257" s="110">
        <f t="shared" si="35"/>
        <v>4</v>
      </c>
      <c r="F257" s="111">
        <f t="shared" si="36"/>
        <v>75.040000000000006</v>
      </c>
      <c r="G257" s="111">
        <f t="shared" si="37"/>
        <v>3.4109090909090911</v>
      </c>
      <c r="H257" s="111">
        <f t="shared" si="38"/>
        <v>18.834770682706417</v>
      </c>
      <c r="I257" s="112">
        <f t="shared" si="39"/>
        <v>3.4109090909090912E-3</v>
      </c>
    </row>
    <row r="258" spans="1:9" ht="15.75" customHeight="1">
      <c r="A258" s="117" t="s">
        <v>275</v>
      </c>
      <c r="B258" s="118">
        <v>13.07</v>
      </c>
      <c r="C258" s="119"/>
      <c r="D258" s="109">
        <v>1</v>
      </c>
      <c r="E258" s="110">
        <f t="shared" si="35"/>
        <v>4</v>
      </c>
      <c r="F258" s="111">
        <f t="shared" si="36"/>
        <v>52.28</v>
      </c>
      <c r="G258" s="111">
        <f t="shared" si="37"/>
        <v>2.3763636363636365</v>
      </c>
      <c r="H258" s="111">
        <f t="shared" si="38"/>
        <v>13.122092367962306</v>
      </c>
      <c r="I258" s="112">
        <f t="shared" si="39"/>
        <v>2.3763636363636365E-3</v>
      </c>
    </row>
    <row r="259" spans="1:9" ht="15.75" customHeight="1">
      <c r="A259" s="117" t="s">
        <v>276</v>
      </c>
      <c r="B259" s="118">
        <v>10.86</v>
      </c>
      <c r="C259" s="119"/>
      <c r="D259" s="109">
        <v>2</v>
      </c>
      <c r="E259" s="110">
        <f t="shared" si="35"/>
        <v>8</v>
      </c>
      <c r="F259" s="111">
        <f t="shared" si="36"/>
        <v>86.88</v>
      </c>
      <c r="G259" s="111">
        <f t="shared" si="37"/>
        <v>3.9490909090909088</v>
      </c>
      <c r="H259" s="111">
        <f t="shared" si="38"/>
        <v>21.806568189146233</v>
      </c>
      <c r="I259" s="112">
        <f t="shared" si="39"/>
        <v>3.949090909090909E-3</v>
      </c>
    </row>
    <row r="260" spans="1:9" ht="15.75" customHeight="1">
      <c r="A260" s="117" t="s">
        <v>277</v>
      </c>
      <c r="B260" s="118">
        <v>14.42</v>
      </c>
      <c r="C260" s="119"/>
      <c r="D260" s="109">
        <v>2</v>
      </c>
      <c r="E260" s="110">
        <f t="shared" ref="E260:E265" si="40">IF(ISBLANK(C260),0,C260*22)+IF(ISBLANK(D260),0,D260*4)</f>
        <v>8</v>
      </c>
      <c r="F260" s="111">
        <f t="shared" ref="F260:F265" si="41">B260*E260</f>
        <v>115.36</v>
      </c>
      <c r="G260" s="111">
        <f t="shared" ref="G260:G265" si="42">F260/22</f>
        <v>5.2436363636363632</v>
      </c>
      <c r="H260" s="111">
        <f t="shared" ref="H260:H265" si="43">G260*$I$10</f>
        <v>28.954945974906877</v>
      </c>
      <c r="I260" s="112">
        <f t="shared" ref="I260:I265" si="44">G260/$I$9</f>
        <v>5.2436363636363635E-3</v>
      </c>
    </row>
    <row r="261" spans="1:9" ht="15.75" customHeight="1">
      <c r="A261" s="117" t="s">
        <v>278</v>
      </c>
      <c r="B261" s="118">
        <v>19.37</v>
      </c>
      <c r="C261" s="119"/>
      <c r="D261" s="109">
        <v>2</v>
      </c>
      <c r="E261" s="110">
        <f t="shared" si="40"/>
        <v>8</v>
      </c>
      <c r="F261" s="111">
        <f t="shared" si="41"/>
        <v>154.96</v>
      </c>
      <c r="G261" s="111">
        <f t="shared" si="42"/>
        <v>7.0436363636363639</v>
      </c>
      <c r="H261" s="111">
        <f t="shared" si="43"/>
        <v>38.894403851175191</v>
      </c>
      <c r="I261" s="112">
        <f t="shared" si="44"/>
        <v>7.0436363636363639E-3</v>
      </c>
    </row>
    <row r="262" spans="1:9" ht="15.75" customHeight="1">
      <c r="A262" s="117" t="s">
        <v>279</v>
      </c>
      <c r="B262" s="118">
        <v>25.51</v>
      </c>
      <c r="C262" s="119"/>
      <c r="D262" s="109">
        <v>2</v>
      </c>
      <c r="E262" s="110">
        <f t="shared" si="40"/>
        <v>8</v>
      </c>
      <c r="F262" s="111">
        <f t="shared" si="41"/>
        <v>204.08</v>
      </c>
      <c r="G262" s="111">
        <f t="shared" si="42"/>
        <v>9.2763636363636373</v>
      </c>
      <c r="H262" s="111">
        <f t="shared" si="43"/>
        <v>51.223347560324171</v>
      </c>
      <c r="I262" s="112">
        <f t="shared" si="44"/>
        <v>9.2763636363636364E-3</v>
      </c>
    </row>
    <row r="263" spans="1:9" ht="15.75" customHeight="1">
      <c r="A263" s="117" t="s">
        <v>275</v>
      </c>
      <c r="B263" s="118">
        <v>6.72</v>
      </c>
      <c r="C263" s="119"/>
      <c r="D263" s="109">
        <v>2</v>
      </c>
      <c r="E263" s="110">
        <f t="shared" si="40"/>
        <v>8</v>
      </c>
      <c r="F263" s="111">
        <f t="shared" si="41"/>
        <v>53.76</v>
      </c>
      <c r="G263" s="111">
        <f t="shared" si="42"/>
        <v>2.4436363636363634</v>
      </c>
      <c r="H263" s="111">
        <f t="shared" si="43"/>
        <v>13.493567056267281</v>
      </c>
      <c r="I263" s="112">
        <f t="shared" si="44"/>
        <v>2.4436363636363635E-3</v>
      </c>
    </row>
    <row r="264" spans="1:9" ht="15.75" customHeight="1">
      <c r="A264" s="117" t="s">
        <v>280</v>
      </c>
      <c r="B264" s="118">
        <v>13.88</v>
      </c>
      <c r="C264" s="119"/>
      <c r="D264" s="109">
        <v>2</v>
      </c>
      <c r="E264" s="110">
        <f t="shared" si="40"/>
        <v>8</v>
      </c>
      <c r="F264" s="111">
        <f t="shared" si="41"/>
        <v>111.04</v>
      </c>
      <c r="G264" s="111">
        <f t="shared" si="42"/>
        <v>5.0472727272727278</v>
      </c>
      <c r="H264" s="111">
        <f t="shared" si="43"/>
        <v>27.870641479313974</v>
      </c>
      <c r="I264" s="112">
        <f t="shared" si="44"/>
        <v>5.0472727272727275E-3</v>
      </c>
    </row>
    <row r="265" spans="1:9" ht="15.75" customHeight="1">
      <c r="A265" s="117" t="s">
        <v>281</v>
      </c>
      <c r="B265" s="118">
        <v>32.049999999999997</v>
      </c>
      <c r="C265" s="119"/>
      <c r="D265" s="109">
        <v>1</v>
      </c>
      <c r="E265" s="110">
        <f t="shared" si="40"/>
        <v>4</v>
      </c>
      <c r="F265" s="111">
        <f t="shared" si="41"/>
        <v>128.19999999999999</v>
      </c>
      <c r="G265" s="111">
        <f t="shared" si="42"/>
        <v>5.8272727272727272</v>
      </c>
      <c r="H265" s="111">
        <f t="shared" si="43"/>
        <v>32.177739892363576</v>
      </c>
      <c r="I265" s="112">
        <f t="shared" si="44"/>
        <v>5.8272727272727269E-3</v>
      </c>
    </row>
    <row r="266" spans="1:9" ht="15.75" customHeight="1">
      <c r="A266" s="121" t="s">
        <v>282</v>
      </c>
      <c r="B266" s="122">
        <f>SUM(B196:B265)</f>
        <v>1910.1499999999996</v>
      </c>
      <c r="C266" s="123"/>
      <c r="D266" s="123"/>
      <c r="E266" s="123"/>
      <c r="F266" s="124">
        <f>SUM(F196:F265)</f>
        <v>9469.5700000000015</v>
      </c>
      <c r="G266" s="124">
        <f>SUM(G196:G265)</f>
        <v>430.43499999999995</v>
      </c>
      <c r="H266" s="124">
        <f>SUM(H196:H265)</f>
        <v>2376.8280838730848</v>
      </c>
      <c r="I266" s="125">
        <f>SUM(I196:I265)</f>
        <v>0.43043499999999996</v>
      </c>
    </row>
    <row r="267" spans="1:9" ht="15.75" customHeight="1">
      <c r="A267" s="93"/>
      <c r="B267" s="93"/>
      <c r="C267" s="94"/>
      <c r="D267" s="94"/>
      <c r="E267" s="93"/>
      <c r="F267" s="93"/>
      <c r="G267" s="93"/>
      <c r="H267" s="126"/>
      <c r="I267" s="126"/>
    </row>
    <row r="268" spans="1:9" ht="15.75" customHeight="1">
      <c r="A268" s="95" t="s">
        <v>283</v>
      </c>
      <c r="B268" s="93"/>
      <c r="C268" s="93"/>
      <c r="D268" s="93"/>
      <c r="E268" s="93"/>
      <c r="F268" s="97" t="s">
        <v>200</v>
      </c>
      <c r="G268" s="98"/>
      <c r="H268" s="98"/>
      <c r="I268" s="99">
        <f>$I$8</f>
        <v>5521.9210423712839</v>
      </c>
    </row>
    <row r="269" spans="1:9" ht="15.75" customHeight="1">
      <c r="A269" s="95" t="s">
        <v>284</v>
      </c>
      <c r="B269" s="96"/>
      <c r="C269" s="96"/>
      <c r="D269" s="96"/>
      <c r="E269" s="96"/>
      <c r="F269" s="100" t="s">
        <v>202</v>
      </c>
      <c r="G269" s="98"/>
      <c r="H269" s="98"/>
      <c r="I269" s="101">
        <v>405</v>
      </c>
    </row>
    <row r="270" spans="1:9" ht="15.75" customHeight="1">
      <c r="A270" s="95"/>
      <c r="B270" s="96"/>
      <c r="C270" s="96"/>
      <c r="D270" s="96"/>
      <c r="E270" s="96"/>
      <c r="F270" s="97" t="s">
        <v>203</v>
      </c>
      <c r="G270" s="98"/>
      <c r="H270" s="98"/>
      <c r="I270" s="102">
        <f>I268/I269</f>
        <v>13.634372944126627</v>
      </c>
    </row>
    <row r="271" spans="1:9" ht="15.75" customHeight="1">
      <c r="A271" s="95"/>
      <c r="B271" s="96"/>
      <c r="C271" s="96"/>
      <c r="D271" s="96"/>
      <c r="E271" s="96"/>
      <c r="F271" s="103"/>
      <c r="G271" s="103"/>
      <c r="H271" s="103"/>
      <c r="I271" s="103"/>
    </row>
    <row r="272" spans="1:9" ht="43.5">
      <c r="A272" s="104" t="s">
        <v>204</v>
      </c>
      <c r="B272" s="127" t="s">
        <v>205</v>
      </c>
      <c r="C272" s="105" t="s">
        <v>206</v>
      </c>
      <c r="D272" s="105" t="s">
        <v>207</v>
      </c>
      <c r="E272" s="105" t="s">
        <v>208</v>
      </c>
      <c r="F272" s="105" t="s">
        <v>209</v>
      </c>
      <c r="G272" s="106" t="s">
        <v>210</v>
      </c>
      <c r="H272" s="105" t="s">
        <v>211</v>
      </c>
      <c r="I272" s="105" t="s">
        <v>212</v>
      </c>
    </row>
    <row r="273" spans="1:9" ht="15.75" customHeight="1">
      <c r="A273" s="117" t="s">
        <v>285</v>
      </c>
      <c r="B273" s="118">
        <v>96.27</v>
      </c>
      <c r="C273" s="108"/>
      <c r="D273" s="110">
        <v>0.5</v>
      </c>
      <c r="E273" s="110">
        <f t="shared" ref="E273:E289" si="45">IF(ISBLANK(C273),0,C273*22)+IF(ISBLANK(D273),0,D273*4)</f>
        <v>2</v>
      </c>
      <c r="F273" s="111">
        <f t="shared" ref="F273:F289" si="46">B273*E273</f>
        <v>192.54</v>
      </c>
      <c r="G273" s="111">
        <f t="shared" ref="G273:G289" si="47">F273/22</f>
        <v>8.7518181818181819</v>
      </c>
      <c r="H273" s="111">
        <f t="shared" ref="H273:H289" si="48">G273*$I$87</f>
        <v>119.32555303009731</v>
      </c>
      <c r="I273" s="112">
        <f t="shared" ref="I273:I289" si="49">G273/$I$86</f>
        <v>2.160942760942761E-2</v>
      </c>
    </row>
    <row r="274" spans="1:9" ht="15.75" customHeight="1">
      <c r="A274" s="117" t="s">
        <v>286</v>
      </c>
      <c r="B274" s="118">
        <v>46.43</v>
      </c>
      <c r="C274" s="108"/>
      <c r="D274" s="110">
        <v>0.5</v>
      </c>
      <c r="E274" s="110">
        <f t="shared" si="45"/>
        <v>2</v>
      </c>
      <c r="F274" s="111">
        <f t="shared" si="46"/>
        <v>92.86</v>
      </c>
      <c r="G274" s="111">
        <f t="shared" si="47"/>
        <v>4.2209090909090907</v>
      </c>
      <c r="H274" s="111">
        <f t="shared" si="48"/>
        <v>57.549448708709022</v>
      </c>
      <c r="I274" s="112">
        <f t="shared" si="49"/>
        <v>1.0421997755331088E-2</v>
      </c>
    </row>
    <row r="275" spans="1:9" ht="15.75" customHeight="1">
      <c r="A275" s="117" t="s">
        <v>287</v>
      </c>
      <c r="B275" s="118">
        <v>7.59</v>
      </c>
      <c r="C275" s="108"/>
      <c r="D275" s="110">
        <v>0.5</v>
      </c>
      <c r="E275" s="110">
        <f t="shared" si="45"/>
        <v>2</v>
      </c>
      <c r="F275" s="111">
        <f t="shared" si="46"/>
        <v>15.18</v>
      </c>
      <c r="G275" s="111">
        <f t="shared" si="47"/>
        <v>0.69</v>
      </c>
      <c r="H275" s="111">
        <f t="shared" si="48"/>
        <v>9.4077173314473708</v>
      </c>
      <c r="I275" s="112">
        <f t="shared" si="49"/>
        <v>1.7037037037037036E-3</v>
      </c>
    </row>
    <row r="276" spans="1:9" ht="15.75" customHeight="1">
      <c r="A276" s="117" t="s">
        <v>288</v>
      </c>
      <c r="B276" s="118">
        <v>7.77</v>
      </c>
      <c r="C276" s="108"/>
      <c r="D276" s="110">
        <v>0.5</v>
      </c>
      <c r="E276" s="110">
        <f t="shared" si="45"/>
        <v>2</v>
      </c>
      <c r="F276" s="111">
        <f t="shared" si="46"/>
        <v>15.54</v>
      </c>
      <c r="G276" s="111">
        <f t="shared" si="47"/>
        <v>0.7063636363636363</v>
      </c>
      <c r="H276" s="111">
        <f t="shared" si="48"/>
        <v>9.6308252523512614</v>
      </c>
      <c r="I276" s="112">
        <f t="shared" si="49"/>
        <v>1.7441077441077439E-3</v>
      </c>
    </row>
    <row r="277" spans="1:9" ht="15.75" customHeight="1">
      <c r="A277" s="117" t="s">
        <v>289</v>
      </c>
      <c r="B277" s="118">
        <v>6.92</v>
      </c>
      <c r="C277" s="108"/>
      <c r="D277" s="110">
        <v>0.5</v>
      </c>
      <c r="E277" s="110">
        <f t="shared" si="45"/>
        <v>2</v>
      </c>
      <c r="F277" s="111">
        <f t="shared" si="46"/>
        <v>13.84</v>
      </c>
      <c r="G277" s="111">
        <f t="shared" si="47"/>
        <v>0.62909090909090903</v>
      </c>
      <c r="H277" s="111">
        <f t="shared" si="48"/>
        <v>8.5772600703051136</v>
      </c>
      <c r="I277" s="112">
        <f t="shared" si="49"/>
        <v>1.5533108866442199E-3</v>
      </c>
    </row>
    <row r="278" spans="1:9" ht="15.75" customHeight="1">
      <c r="A278" s="117" t="s">
        <v>290</v>
      </c>
      <c r="B278" s="118">
        <v>59.64</v>
      </c>
      <c r="C278" s="108"/>
      <c r="D278" s="110">
        <v>0.5</v>
      </c>
      <c r="E278" s="110">
        <f t="shared" si="45"/>
        <v>2</v>
      </c>
      <c r="F278" s="111">
        <f t="shared" si="46"/>
        <v>119.28</v>
      </c>
      <c r="G278" s="111">
        <f t="shared" si="47"/>
        <v>5.4218181818181819</v>
      </c>
      <c r="H278" s="111">
        <f t="shared" si="48"/>
        <v>73.92309112615564</v>
      </c>
      <c r="I278" s="112">
        <f t="shared" si="49"/>
        <v>1.3387205387205387E-2</v>
      </c>
    </row>
    <row r="279" spans="1:9" ht="15.75" customHeight="1">
      <c r="A279" s="117" t="s">
        <v>291</v>
      </c>
      <c r="B279" s="118">
        <v>234.7</v>
      </c>
      <c r="C279" s="108"/>
      <c r="D279" s="110">
        <v>0.5</v>
      </c>
      <c r="E279" s="110">
        <f t="shared" si="45"/>
        <v>2</v>
      </c>
      <c r="F279" s="111">
        <f t="shared" si="46"/>
        <v>469.4</v>
      </c>
      <c r="G279" s="111">
        <f t="shared" si="47"/>
        <v>21.336363636363636</v>
      </c>
      <c r="H279" s="111">
        <f t="shared" si="48"/>
        <v>290.90793908968357</v>
      </c>
      <c r="I279" s="112">
        <f t="shared" si="49"/>
        <v>5.2682379349046016E-2</v>
      </c>
    </row>
    <row r="280" spans="1:9" ht="15.75" customHeight="1">
      <c r="A280" s="117" t="s">
        <v>292</v>
      </c>
      <c r="B280" s="118">
        <v>30.34</v>
      </c>
      <c r="C280" s="108"/>
      <c r="D280" s="110">
        <v>0.5</v>
      </c>
      <c r="E280" s="110">
        <f t="shared" si="45"/>
        <v>2</v>
      </c>
      <c r="F280" s="111">
        <f t="shared" si="46"/>
        <v>60.68</v>
      </c>
      <c r="G280" s="111">
        <f t="shared" si="47"/>
        <v>2.7581818181818183</v>
      </c>
      <c r="H280" s="111">
        <f t="shared" si="48"/>
        <v>37.606079556800168</v>
      </c>
      <c r="I280" s="112">
        <f t="shared" si="49"/>
        <v>6.8103254769921436E-3</v>
      </c>
    </row>
    <row r="281" spans="1:9" ht="15.75" customHeight="1">
      <c r="A281" s="117" t="s">
        <v>293</v>
      </c>
      <c r="B281" s="118">
        <v>45.47</v>
      </c>
      <c r="C281" s="108"/>
      <c r="D281" s="110">
        <v>0.5</v>
      </c>
      <c r="E281" s="110">
        <f t="shared" si="45"/>
        <v>2</v>
      </c>
      <c r="F281" s="111">
        <f t="shared" si="46"/>
        <v>90.94</v>
      </c>
      <c r="G281" s="111">
        <f t="shared" si="47"/>
        <v>4.1336363636363638</v>
      </c>
      <c r="H281" s="111">
        <f t="shared" si="48"/>
        <v>56.359539797221615</v>
      </c>
      <c r="I281" s="112">
        <f t="shared" si="49"/>
        <v>1.0206509539842874E-2</v>
      </c>
    </row>
    <row r="282" spans="1:9" ht="15.75" customHeight="1">
      <c r="A282" s="117" t="s">
        <v>294</v>
      </c>
      <c r="B282" s="118">
        <v>86.05</v>
      </c>
      <c r="C282" s="108"/>
      <c r="D282" s="110">
        <v>0.5</v>
      </c>
      <c r="E282" s="110">
        <f t="shared" si="45"/>
        <v>2</v>
      </c>
      <c r="F282" s="111">
        <f t="shared" si="46"/>
        <v>172.1</v>
      </c>
      <c r="G282" s="111">
        <f t="shared" si="47"/>
        <v>7.8227272727272723</v>
      </c>
      <c r="H282" s="111">
        <f t="shared" si="48"/>
        <v>106.65798107655419</v>
      </c>
      <c r="I282" s="112">
        <f t="shared" si="49"/>
        <v>1.9315375982042648E-2</v>
      </c>
    </row>
    <row r="283" spans="1:9" ht="15.75" customHeight="1">
      <c r="A283" s="117" t="s">
        <v>295</v>
      </c>
      <c r="B283" s="118">
        <v>104.14</v>
      </c>
      <c r="C283" s="108"/>
      <c r="D283" s="110">
        <v>0.5</v>
      </c>
      <c r="E283" s="110">
        <f t="shared" si="45"/>
        <v>2</v>
      </c>
      <c r="F283" s="111">
        <f t="shared" si="46"/>
        <v>208.28</v>
      </c>
      <c r="G283" s="111">
        <f t="shared" si="47"/>
        <v>9.4672727272727268</v>
      </c>
      <c r="H283" s="111">
        <f t="shared" si="48"/>
        <v>129.08032712739518</v>
      </c>
      <c r="I283" s="112">
        <f t="shared" si="49"/>
        <v>2.3375982042648707E-2</v>
      </c>
    </row>
    <row r="284" spans="1:9" ht="15.75" customHeight="1">
      <c r="A284" s="117" t="s">
        <v>296</v>
      </c>
      <c r="B284" s="118">
        <v>79.5</v>
      </c>
      <c r="C284" s="108"/>
      <c r="D284" s="110">
        <v>0.5</v>
      </c>
      <c r="E284" s="110">
        <f t="shared" si="45"/>
        <v>2</v>
      </c>
      <c r="F284" s="111">
        <f t="shared" si="46"/>
        <v>159</v>
      </c>
      <c r="G284" s="111">
        <f t="shared" si="47"/>
        <v>7.2272727272727275</v>
      </c>
      <c r="H284" s="111">
        <f t="shared" si="48"/>
        <v>98.539331732551531</v>
      </c>
      <c r="I284" s="112">
        <f t="shared" si="49"/>
        <v>1.7845117845117844E-2</v>
      </c>
    </row>
    <row r="285" spans="1:9" ht="15.75" customHeight="1">
      <c r="A285" s="117" t="s">
        <v>297</v>
      </c>
      <c r="B285" s="118">
        <v>107.43</v>
      </c>
      <c r="C285" s="108"/>
      <c r="D285" s="110">
        <v>0.5</v>
      </c>
      <c r="E285" s="110">
        <f t="shared" si="45"/>
        <v>2</v>
      </c>
      <c r="F285" s="111">
        <f t="shared" si="46"/>
        <v>214.86</v>
      </c>
      <c r="G285" s="111">
        <f t="shared" si="47"/>
        <v>9.7663636363636375</v>
      </c>
      <c r="H285" s="111">
        <f t="shared" si="48"/>
        <v>133.15824412613853</v>
      </c>
      <c r="I285" s="112">
        <f t="shared" si="49"/>
        <v>2.4114478114478116E-2</v>
      </c>
    </row>
    <row r="286" spans="1:9" ht="15.75" customHeight="1">
      <c r="A286" s="117" t="s">
        <v>298</v>
      </c>
      <c r="B286" s="118">
        <v>40.799999999999997</v>
      </c>
      <c r="C286" s="108"/>
      <c r="D286" s="110">
        <v>0.5</v>
      </c>
      <c r="E286" s="110">
        <f t="shared" si="45"/>
        <v>2</v>
      </c>
      <c r="F286" s="111">
        <f t="shared" si="46"/>
        <v>81.599999999999994</v>
      </c>
      <c r="G286" s="111">
        <f t="shared" si="47"/>
        <v>3.709090909090909</v>
      </c>
      <c r="H286" s="111">
        <f t="shared" si="48"/>
        <v>50.571128738215123</v>
      </c>
      <c r="I286" s="112">
        <f t="shared" si="49"/>
        <v>9.1582491582491588E-3</v>
      </c>
    </row>
    <row r="287" spans="1:9" ht="15.75" customHeight="1">
      <c r="A287" s="117" t="s">
        <v>299</v>
      </c>
      <c r="B287" s="118">
        <v>40.770000000000003</v>
      </c>
      <c r="C287" s="108"/>
      <c r="D287" s="110">
        <v>0.5</v>
      </c>
      <c r="E287" s="110">
        <f t="shared" si="45"/>
        <v>2</v>
      </c>
      <c r="F287" s="111">
        <f t="shared" si="46"/>
        <v>81.540000000000006</v>
      </c>
      <c r="G287" s="111">
        <f t="shared" si="47"/>
        <v>3.7063636363636365</v>
      </c>
      <c r="H287" s="111">
        <f t="shared" si="48"/>
        <v>50.533944084731147</v>
      </c>
      <c r="I287" s="112">
        <f t="shared" si="49"/>
        <v>9.1515151515151518E-3</v>
      </c>
    </row>
    <row r="288" spans="1:9" ht="15.75" customHeight="1">
      <c r="A288" s="117" t="s">
        <v>300</v>
      </c>
      <c r="B288" s="118">
        <v>38.17</v>
      </c>
      <c r="C288" s="108"/>
      <c r="D288" s="110">
        <v>0.5</v>
      </c>
      <c r="E288" s="110">
        <f t="shared" si="45"/>
        <v>2</v>
      </c>
      <c r="F288" s="111">
        <f t="shared" si="46"/>
        <v>76.34</v>
      </c>
      <c r="G288" s="111">
        <f t="shared" si="47"/>
        <v>3.47</v>
      </c>
      <c r="H288" s="111">
        <f t="shared" si="48"/>
        <v>47.311274116119399</v>
      </c>
      <c r="I288" s="112">
        <f t="shared" si="49"/>
        <v>8.5679012345679009E-3</v>
      </c>
    </row>
    <row r="289" spans="1:9" ht="15.75" customHeight="1">
      <c r="A289" s="117" t="s">
        <v>301</v>
      </c>
      <c r="B289" s="118">
        <v>63.83</v>
      </c>
      <c r="C289" s="108"/>
      <c r="D289" s="110">
        <v>0.5</v>
      </c>
      <c r="E289" s="110">
        <f t="shared" si="45"/>
        <v>2</v>
      </c>
      <c r="F289" s="111">
        <f t="shared" si="46"/>
        <v>127.66</v>
      </c>
      <c r="G289" s="111">
        <f t="shared" si="47"/>
        <v>5.8027272727272727</v>
      </c>
      <c r="H289" s="111">
        <f t="shared" si="48"/>
        <v>79.116547729418414</v>
      </c>
      <c r="I289" s="112">
        <f t="shared" si="49"/>
        <v>1.4327721661054994E-2</v>
      </c>
    </row>
    <row r="290" spans="1:9" ht="15.75" customHeight="1">
      <c r="A290" s="128" t="s">
        <v>282</v>
      </c>
      <c r="B290" s="122">
        <f>SUM(B273:B289)</f>
        <v>1095.82</v>
      </c>
      <c r="C290" s="129"/>
      <c r="D290" s="129"/>
      <c r="E290" s="129"/>
      <c r="F290" s="124">
        <f>SUM(F273:F289)</f>
        <v>2191.64</v>
      </c>
      <c r="G290" s="124">
        <f>SUM(G273:G289)</f>
        <v>99.61999999999999</v>
      </c>
      <c r="H290" s="124">
        <f>SUM(H273:H289)</f>
        <v>1358.2562326938944</v>
      </c>
      <c r="I290" s="125">
        <f>SUM(I273:I289)</f>
        <v>0.24597530864197534</v>
      </c>
    </row>
    <row r="291" spans="1:9" ht="15.75" customHeight="1">
      <c r="A291" s="93"/>
      <c r="B291" s="93"/>
      <c r="C291" s="94"/>
      <c r="D291" s="94"/>
      <c r="E291" s="93"/>
      <c r="F291" s="93"/>
      <c r="G291" s="93"/>
      <c r="H291" s="126"/>
      <c r="I291" s="126"/>
    </row>
    <row r="292" spans="1:9" ht="15.75" customHeight="1">
      <c r="A292" s="95" t="s">
        <v>302</v>
      </c>
      <c r="B292" s="93"/>
      <c r="C292" s="93"/>
      <c r="D292" s="93"/>
      <c r="E292" s="93"/>
      <c r="F292" s="97" t="s">
        <v>200</v>
      </c>
      <c r="G292" s="98"/>
      <c r="H292" s="98"/>
      <c r="I292" s="99">
        <f>$I$8</f>
        <v>5521.9210423712839</v>
      </c>
    </row>
    <row r="293" spans="1:9" ht="15.75" customHeight="1">
      <c r="A293" s="95" t="s">
        <v>303</v>
      </c>
      <c r="B293" s="96"/>
      <c r="C293" s="96"/>
      <c r="D293" s="96"/>
      <c r="E293" s="96"/>
      <c r="F293" s="100" t="s">
        <v>202</v>
      </c>
      <c r="G293" s="98"/>
      <c r="H293" s="98"/>
      <c r="I293" s="101">
        <v>2000</v>
      </c>
    </row>
    <row r="294" spans="1:9" ht="15.75" customHeight="1">
      <c r="A294" s="95"/>
      <c r="B294" s="96"/>
      <c r="C294" s="96"/>
      <c r="D294" s="96"/>
      <c r="E294" s="96"/>
      <c r="F294" s="97" t="s">
        <v>203</v>
      </c>
      <c r="G294" s="98"/>
      <c r="H294" s="98"/>
      <c r="I294" s="102">
        <f>I292/I293</f>
        <v>2.7609605211856421</v>
      </c>
    </row>
    <row r="295" spans="1:9" ht="15.75" customHeight="1">
      <c r="A295" s="95"/>
      <c r="B295" s="96"/>
      <c r="C295" s="96"/>
      <c r="D295" s="96"/>
      <c r="E295" s="96"/>
      <c r="F295" s="103"/>
      <c r="G295" s="103"/>
      <c r="H295" s="103"/>
      <c r="I295" s="103"/>
    </row>
    <row r="296" spans="1:9" ht="43.5">
      <c r="A296" s="104" t="s">
        <v>204</v>
      </c>
      <c r="B296" s="127" t="s">
        <v>205</v>
      </c>
      <c r="C296" s="105" t="s">
        <v>206</v>
      </c>
      <c r="D296" s="105" t="s">
        <v>207</v>
      </c>
      <c r="E296" s="105" t="s">
        <v>208</v>
      </c>
      <c r="F296" s="105" t="s">
        <v>209</v>
      </c>
      <c r="G296" s="106" t="s">
        <v>210</v>
      </c>
      <c r="H296" s="105" t="s">
        <v>211</v>
      </c>
      <c r="I296" s="105" t="s">
        <v>212</v>
      </c>
    </row>
    <row r="297" spans="1:9" ht="15.75" customHeight="1">
      <c r="A297" s="117" t="s">
        <v>304</v>
      </c>
      <c r="B297" s="118">
        <v>53.34</v>
      </c>
      <c r="C297" s="108">
        <v>2</v>
      </c>
      <c r="D297" s="110"/>
      <c r="E297" s="110">
        <f t="shared" ref="E297:E307" si="50">IF(ISBLANK(C297),0,C297*22)+IF(ISBLANK(D297),0,D297*4)</f>
        <v>44</v>
      </c>
      <c r="F297" s="111">
        <f t="shared" ref="F297:F307" si="51">B297*E297</f>
        <v>2346.96</v>
      </c>
      <c r="G297" s="130">
        <f t="shared" ref="G297:G307" si="52">F297/22</f>
        <v>106.68</v>
      </c>
      <c r="H297" s="111">
        <f t="shared" ref="H297:H307" si="53">G297*$I$111</f>
        <v>294.53926840008432</v>
      </c>
      <c r="I297" s="112">
        <f t="shared" ref="I297:I307" si="54">G297/$I$110</f>
        <v>5.3340000000000005E-2</v>
      </c>
    </row>
    <row r="298" spans="1:9" ht="15.75" customHeight="1">
      <c r="A298" s="117" t="s">
        <v>305</v>
      </c>
      <c r="B298" s="118">
        <v>23.28</v>
      </c>
      <c r="C298" s="108"/>
      <c r="D298" s="110">
        <v>0.25</v>
      </c>
      <c r="E298" s="110">
        <f t="shared" si="50"/>
        <v>1</v>
      </c>
      <c r="F298" s="111">
        <f t="shared" si="51"/>
        <v>23.28</v>
      </c>
      <c r="G298" s="130">
        <f t="shared" si="52"/>
        <v>1.0581818181818183</v>
      </c>
      <c r="H298" s="111">
        <f t="shared" si="53"/>
        <v>2.9215982242364436</v>
      </c>
      <c r="I298" s="112">
        <f t="shared" si="54"/>
        <v>5.2909090909090918E-4</v>
      </c>
    </row>
    <row r="299" spans="1:9" ht="15.75" customHeight="1">
      <c r="A299" s="117" t="s">
        <v>306</v>
      </c>
      <c r="B299" s="118">
        <v>63.06</v>
      </c>
      <c r="C299" s="108"/>
      <c r="D299" s="110">
        <v>2.75</v>
      </c>
      <c r="E299" s="110">
        <f t="shared" si="50"/>
        <v>11</v>
      </c>
      <c r="F299" s="111">
        <f t="shared" si="51"/>
        <v>693.66000000000008</v>
      </c>
      <c r="G299" s="130">
        <f t="shared" si="52"/>
        <v>31.530000000000005</v>
      </c>
      <c r="H299" s="111">
        <f t="shared" si="53"/>
        <v>87.053085232983307</v>
      </c>
      <c r="I299" s="112">
        <f t="shared" si="54"/>
        <v>1.5765000000000001E-2</v>
      </c>
    </row>
    <row r="300" spans="1:9" ht="15.75" customHeight="1">
      <c r="A300" s="117" t="s">
        <v>307</v>
      </c>
      <c r="B300" s="118">
        <v>230</v>
      </c>
      <c r="C300" s="108"/>
      <c r="D300" s="110">
        <v>2.75</v>
      </c>
      <c r="E300" s="110">
        <f t="shared" si="50"/>
        <v>11</v>
      </c>
      <c r="F300" s="111">
        <f t="shared" si="51"/>
        <v>2530</v>
      </c>
      <c r="G300" s="130">
        <f t="shared" si="52"/>
        <v>115</v>
      </c>
      <c r="H300" s="111">
        <f t="shared" si="53"/>
        <v>317.51045993634881</v>
      </c>
      <c r="I300" s="112">
        <f t="shared" si="54"/>
        <v>5.7500000000000002E-2</v>
      </c>
    </row>
    <row r="301" spans="1:9" ht="15.75" customHeight="1">
      <c r="A301" s="117" t="s">
        <v>308</v>
      </c>
      <c r="B301" s="118">
        <v>483.18</v>
      </c>
      <c r="C301" s="108"/>
      <c r="D301" s="110">
        <v>1</v>
      </c>
      <c r="E301" s="110">
        <f t="shared" si="50"/>
        <v>4</v>
      </c>
      <c r="F301" s="111">
        <f t="shared" si="51"/>
        <v>1932.72</v>
      </c>
      <c r="G301" s="130">
        <f t="shared" si="52"/>
        <v>87.850909090909099</v>
      </c>
      <c r="H301" s="111">
        <f t="shared" si="53"/>
        <v>242.55289175026886</v>
      </c>
      <c r="I301" s="112">
        <f t="shared" si="54"/>
        <v>4.3925454545454552E-2</v>
      </c>
    </row>
    <row r="302" spans="1:9" ht="15.75" customHeight="1">
      <c r="A302" s="117" t="s">
        <v>309</v>
      </c>
      <c r="B302" s="118">
        <v>1170</v>
      </c>
      <c r="C302" s="108"/>
      <c r="D302" s="110">
        <v>1</v>
      </c>
      <c r="E302" s="110">
        <f t="shared" si="50"/>
        <v>4</v>
      </c>
      <c r="F302" s="111">
        <f t="shared" si="51"/>
        <v>4680</v>
      </c>
      <c r="G302" s="130">
        <f t="shared" si="52"/>
        <v>212.72727272727272</v>
      </c>
      <c r="H302" s="111">
        <f t="shared" si="53"/>
        <v>587.33160177949105</v>
      </c>
      <c r="I302" s="112">
        <f t="shared" si="54"/>
        <v>0.10636363636363635</v>
      </c>
    </row>
    <row r="303" spans="1:9" ht="15.75" customHeight="1">
      <c r="A303" s="117" t="s">
        <v>310</v>
      </c>
      <c r="B303" s="118">
        <v>185</v>
      </c>
      <c r="C303" s="108"/>
      <c r="D303" s="110">
        <v>1</v>
      </c>
      <c r="E303" s="110">
        <f t="shared" si="50"/>
        <v>4</v>
      </c>
      <c r="F303" s="111">
        <f t="shared" si="51"/>
        <v>740</v>
      </c>
      <c r="G303" s="130">
        <f t="shared" si="52"/>
        <v>33.636363636363633</v>
      </c>
      <c r="H303" s="111">
        <f t="shared" si="53"/>
        <v>92.868672076244309</v>
      </c>
      <c r="I303" s="112">
        <f t="shared" si="54"/>
        <v>1.6818181818181815E-2</v>
      </c>
    </row>
    <row r="304" spans="1:9" ht="15.75" customHeight="1">
      <c r="A304" s="117" t="s">
        <v>311</v>
      </c>
      <c r="B304" s="118">
        <v>30</v>
      </c>
      <c r="C304" s="108">
        <v>1</v>
      </c>
      <c r="D304" s="110"/>
      <c r="E304" s="110">
        <f t="shared" si="50"/>
        <v>22</v>
      </c>
      <c r="F304" s="111">
        <f t="shared" si="51"/>
        <v>660</v>
      </c>
      <c r="G304" s="130">
        <f t="shared" si="52"/>
        <v>30</v>
      </c>
      <c r="H304" s="111">
        <f t="shared" si="53"/>
        <v>82.828815635569256</v>
      </c>
      <c r="I304" s="112">
        <f t="shared" si="54"/>
        <v>1.4999999999999999E-2</v>
      </c>
    </row>
    <row r="305" spans="1:9" ht="15.75" customHeight="1">
      <c r="A305" s="117" t="s">
        <v>312</v>
      </c>
      <c r="B305" s="118">
        <v>32.58</v>
      </c>
      <c r="C305" s="108"/>
      <c r="D305" s="110">
        <v>1</v>
      </c>
      <c r="E305" s="110">
        <f t="shared" si="50"/>
        <v>4</v>
      </c>
      <c r="F305" s="111">
        <f t="shared" si="51"/>
        <v>130.32</v>
      </c>
      <c r="G305" s="130">
        <f t="shared" si="52"/>
        <v>5.9236363636363629</v>
      </c>
      <c r="H305" s="111">
        <f t="shared" si="53"/>
        <v>16.354926141859675</v>
      </c>
      <c r="I305" s="112">
        <f t="shared" si="54"/>
        <v>2.9618181818181813E-3</v>
      </c>
    </row>
    <row r="306" spans="1:9" ht="15.75" customHeight="1">
      <c r="A306" s="117" t="s">
        <v>311</v>
      </c>
      <c r="B306" s="118">
        <v>45.69</v>
      </c>
      <c r="C306" s="108">
        <v>1</v>
      </c>
      <c r="D306" s="110"/>
      <c r="E306" s="110">
        <f t="shared" si="50"/>
        <v>22</v>
      </c>
      <c r="F306" s="111">
        <f t="shared" si="51"/>
        <v>1005.18</v>
      </c>
      <c r="G306" s="130">
        <f t="shared" si="52"/>
        <v>45.69</v>
      </c>
      <c r="H306" s="111">
        <f t="shared" si="53"/>
        <v>126.14828621297198</v>
      </c>
      <c r="I306" s="112">
        <f t="shared" si="54"/>
        <v>2.2844999999999997E-2</v>
      </c>
    </row>
    <row r="307" spans="1:9" ht="15.75" customHeight="1">
      <c r="A307" s="117" t="s">
        <v>313</v>
      </c>
      <c r="B307" s="118">
        <v>121.65</v>
      </c>
      <c r="C307" s="108"/>
      <c r="D307" s="110">
        <v>1</v>
      </c>
      <c r="E307" s="110">
        <f t="shared" si="50"/>
        <v>4</v>
      </c>
      <c r="F307" s="111">
        <f t="shared" si="51"/>
        <v>486.6</v>
      </c>
      <c r="G307" s="130">
        <f t="shared" si="52"/>
        <v>22.118181818181821</v>
      </c>
      <c r="H307" s="111">
        <f t="shared" si="53"/>
        <v>61.067426800406075</v>
      </c>
      <c r="I307" s="112">
        <f t="shared" si="54"/>
        <v>1.1059090909090911E-2</v>
      </c>
    </row>
    <row r="308" spans="1:9" ht="15.75" customHeight="1">
      <c r="A308" s="128" t="s">
        <v>282</v>
      </c>
      <c r="B308" s="122">
        <f>SUM(B297:B307)</f>
        <v>2437.7800000000002</v>
      </c>
      <c r="C308" s="129"/>
      <c r="D308" s="129"/>
      <c r="E308" s="129"/>
      <c r="F308" s="124">
        <f>SUM(F297:F307)</f>
        <v>15228.720000000001</v>
      </c>
      <c r="G308" s="124">
        <f>SUM(G297:G307)</f>
        <v>692.21454545454537</v>
      </c>
      <c r="H308" s="124">
        <f>SUM(H297:H307)</f>
        <v>1911.1770321904644</v>
      </c>
      <c r="I308" s="125">
        <f>SUM(I297:I307)</f>
        <v>0.34610727272727276</v>
      </c>
    </row>
    <row r="309" spans="1:9" ht="15.75" customHeight="1">
      <c r="A309" s="103"/>
      <c r="B309" s="103"/>
      <c r="C309" s="103"/>
      <c r="D309" s="103"/>
      <c r="E309" s="103"/>
      <c r="F309" s="103"/>
      <c r="G309" s="103"/>
      <c r="H309" s="103"/>
      <c r="I309" s="103"/>
    </row>
    <row r="310" spans="1:9" ht="15.75" customHeight="1">
      <c r="A310" s="95" t="s">
        <v>314</v>
      </c>
      <c r="B310" s="93"/>
      <c r="C310" s="93"/>
      <c r="D310" s="93"/>
      <c r="E310" s="93"/>
      <c r="F310" s="97" t="s">
        <v>200</v>
      </c>
      <c r="G310" s="98"/>
      <c r="H310" s="98"/>
      <c r="I310" s="99">
        <f>$I$8</f>
        <v>5521.9210423712839</v>
      </c>
    </row>
    <row r="311" spans="1:9" ht="15.75" customHeight="1">
      <c r="A311" s="95" t="s">
        <v>315</v>
      </c>
      <c r="B311" s="96"/>
      <c r="C311" s="96"/>
      <c r="D311" s="96"/>
      <c r="E311" s="96"/>
      <c r="F311" s="100" t="s">
        <v>202</v>
      </c>
      <c r="G311" s="98"/>
      <c r="H311" s="98"/>
      <c r="I311" s="101">
        <v>250</v>
      </c>
    </row>
    <row r="312" spans="1:9" ht="15.75" customHeight="1">
      <c r="A312" s="95"/>
      <c r="B312" s="96"/>
      <c r="C312" s="96"/>
      <c r="D312" s="96"/>
      <c r="E312" s="96"/>
      <c r="F312" s="97" t="s">
        <v>203</v>
      </c>
      <c r="G312" s="98"/>
      <c r="H312" s="98"/>
      <c r="I312" s="102">
        <f>I310/I311</f>
        <v>22.087684169485136</v>
      </c>
    </row>
    <row r="313" spans="1:9" ht="15.75" customHeight="1">
      <c r="A313" s="95"/>
      <c r="B313" s="96"/>
      <c r="C313" s="96"/>
      <c r="D313" s="96"/>
      <c r="E313" s="96"/>
      <c r="F313" s="103"/>
      <c r="G313" s="103"/>
      <c r="H313" s="103"/>
      <c r="I313" s="103"/>
    </row>
    <row r="314" spans="1:9" ht="43.5">
      <c r="A314" s="104" t="s">
        <v>204</v>
      </c>
      <c r="B314" s="127" t="s">
        <v>205</v>
      </c>
      <c r="C314" s="105" t="s">
        <v>206</v>
      </c>
      <c r="D314" s="105" t="s">
        <v>207</v>
      </c>
      <c r="E314" s="105" t="s">
        <v>208</v>
      </c>
      <c r="F314" s="105" t="s">
        <v>209</v>
      </c>
      <c r="G314" s="106" t="s">
        <v>210</v>
      </c>
      <c r="H314" s="105" t="s">
        <v>211</v>
      </c>
      <c r="I314" s="105" t="s">
        <v>212</v>
      </c>
    </row>
    <row r="315" spans="1:9" ht="15.75" customHeight="1">
      <c r="A315" s="117" t="s">
        <v>316</v>
      </c>
      <c r="B315" s="118">
        <v>4.68</v>
      </c>
      <c r="C315" s="108">
        <v>1</v>
      </c>
      <c r="D315" s="110"/>
      <c r="E315" s="110">
        <f t="shared" ref="E315:E333" si="55">IF(ISBLANK(C315),0,C315*22)+IF(ISBLANK(D315),0,D315*4)</f>
        <v>22</v>
      </c>
      <c r="F315" s="111">
        <f t="shared" ref="F315:F333" si="56">B315*E315</f>
        <v>102.96</v>
      </c>
      <c r="G315" s="111">
        <f t="shared" ref="G315:G333" si="57">F315/22</f>
        <v>4.68</v>
      </c>
      <c r="H315" s="111">
        <f t="shared" ref="H315:H333" si="58">G315*$I$129</f>
        <v>103.37036191319044</v>
      </c>
      <c r="I315" s="112">
        <f t="shared" ref="I315:I333" si="59">G315/$I$128</f>
        <v>1.8720000000000001E-2</v>
      </c>
    </row>
    <row r="316" spans="1:9" ht="15.75" customHeight="1">
      <c r="A316" s="117" t="s">
        <v>317</v>
      </c>
      <c r="B316" s="118">
        <v>23.01</v>
      </c>
      <c r="C316" s="108"/>
      <c r="D316" s="110">
        <v>1</v>
      </c>
      <c r="E316" s="110">
        <f t="shared" si="55"/>
        <v>4</v>
      </c>
      <c r="F316" s="111">
        <f t="shared" si="56"/>
        <v>92.04</v>
      </c>
      <c r="G316" s="111">
        <f t="shared" si="57"/>
        <v>4.1836363636363636</v>
      </c>
      <c r="H316" s="111">
        <f t="shared" si="58"/>
        <v>92.406838679973276</v>
      </c>
      <c r="I316" s="112">
        <f t="shared" si="59"/>
        <v>1.6734545454545453E-2</v>
      </c>
    </row>
    <row r="317" spans="1:9" ht="15.75" customHeight="1">
      <c r="A317" s="117" t="s">
        <v>318</v>
      </c>
      <c r="B317" s="118">
        <v>18.7</v>
      </c>
      <c r="C317" s="108"/>
      <c r="D317" s="110">
        <v>1</v>
      </c>
      <c r="E317" s="110">
        <f t="shared" si="55"/>
        <v>4</v>
      </c>
      <c r="F317" s="111">
        <f t="shared" si="56"/>
        <v>74.8</v>
      </c>
      <c r="G317" s="111">
        <f t="shared" si="57"/>
        <v>3.4</v>
      </c>
      <c r="H317" s="111">
        <f t="shared" si="58"/>
        <v>75.098126176249465</v>
      </c>
      <c r="I317" s="112">
        <f t="shared" si="59"/>
        <v>1.3599999999999999E-2</v>
      </c>
    </row>
    <row r="318" spans="1:9" ht="15.75" customHeight="1">
      <c r="A318" s="117" t="s">
        <v>319</v>
      </c>
      <c r="B318" s="118">
        <v>3.07</v>
      </c>
      <c r="C318" s="108">
        <v>1</v>
      </c>
      <c r="D318" s="110"/>
      <c r="E318" s="110">
        <f t="shared" si="55"/>
        <v>22</v>
      </c>
      <c r="F318" s="111">
        <f t="shared" si="56"/>
        <v>67.539999999999992</v>
      </c>
      <c r="G318" s="111">
        <f t="shared" si="57"/>
        <v>3.07</v>
      </c>
      <c r="H318" s="111">
        <f t="shared" si="58"/>
        <v>67.809190400319366</v>
      </c>
      <c r="I318" s="112">
        <f t="shared" si="59"/>
        <v>1.2279999999999999E-2</v>
      </c>
    </row>
    <row r="319" spans="1:9" ht="15.75" customHeight="1">
      <c r="A319" s="117" t="s">
        <v>320</v>
      </c>
      <c r="B319" s="118">
        <v>3.09</v>
      </c>
      <c r="C319" s="108">
        <v>1</v>
      </c>
      <c r="D319" s="110"/>
      <c r="E319" s="110">
        <f t="shared" si="55"/>
        <v>22</v>
      </c>
      <c r="F319" s="111">
        <f t="shared" si="56"/>
        <v>67.97999999999999</v>
      </c>
      <c r="G319" s="111">
        <f t="shared" si="57"/>
        <v>3.0899999999999994</v>
      </c>
      <c r="H319" s="111">
        <f t="shared" si="58"/>
        <v>68.250944083709058</v>
      </c>
      <c r="I319" s="112">
        <f t="shared" si="59"/>
        <v>1.2359999999999998E-2</v>
      </c>
    </row>
    <row r="320" spans="1:9" ht="15.75" customHeight="1">
      <c r="A320" s="117" t="s">
        <v>321</v>
      </c>
      <c r="B320" s="118">
        <v>68.260000000000005</v>
      </c>
      <c r="C320" s="108"/>
      <c r="D320" s="110">
        <v>1</v>
      </c>
      <c r="E320" s="110">
        <f t="shared" si="55"/>
        <v>4</v>
      </c>
      <c r="F320" s="111">
        <f t="shared" si="56"/>
        <v>273.04000000000002</v>
      </c>
      <c r="G320" s="111">
        <f t="shared" si="57"/>
        <v>12.410909090909092</v>
      </c>
      <c r="H320" s="111">
        <f t="shared" si="58"/>
        <v>274.12824025619193</v>
      </c>
      <c r="I320" s="112">
        <f t="shared" si="59"/>
        <v>4.9643636363636369E-2</v>
      </c>
    </row>
    <row r="321" spans="1:9" ht="15.75" customHeight="1">
      <c r="A321" s="117" t="s">
        <v>322</v>
      </c>
      <c r="B321" s="118">
        <v>77.64</v>
      </c>
      <c r="C321" s="108"/>
      <c r="D321" s="110">
        <v>1</v>
      </c>
      <c r="E321" s="110">
        <f t="shared" si="55"/>
        <v>4</v>
      </c>
      <c r="F321" s="111">
        <f t="shared" si="56"/>
        <v>310.56</v>
      </c>
      <c r="G321" s="111">
        <f t="shared" si="57"/>
        <v>14.116363636363637</v>
      </c>
      <c r="H321" s="111">
        <f t="shared" si="58"/>
        <v>311.79778162160477</v>
      </c>
      <c r="I321" s="112">
        <f t="shared" si="59"/>
        <v>5.6465454545454548E-2</v>
      </c>
    </row>
    <row r="322" spans="1:9" ht="15.75" customHeight="1">
      <c r="A322" s="117" t="s">
        <v>323</v>
      </c>
      <c r="B322" s="118">
        <v>6.51</v>
      </c>
      <c r="C322" s="108">
        <v>1</v>
      </c>
      <c r="D322" s="110"/>
      <c r="E322" s="110">
        <f t="shared" si="55"/>
        <v>22</v>
      </c>
      <c r="F322" s="111">
        <f t="shared" si="56"/>
        <v>143.22</v>
      </c>
      <c r="G322" s="111">
        <f t="shared" si="57"/>
        <v>6.51</v>
      </c>
      <c r="H322" s="111">
        <f t="shared" si="58"/>
        <v>143.79082394334824</v>
      </c>
      <c r="I322" s="112">
        <f t="shared" si="59"/>
        <v>2.6040000000000001E-2</v>
      </c>
    </row>
    <row r="323" spans="1:9" ht="15.75" customHeight="1">
      <c r="A323" s="117" t="s">
        <v>324</v>
      </c>
      <c r="B323" s="118">
        <v>8.85</v>
      </c>
      <c r="C323" s="108">
        <v>1</v>
      </c>
      <c r="D323" s="110"/>
      <c r="E323" s="110">
        <f t="shared" si="55"/>
        <v>22</v>
      </c>
      <c r="F323" s="111">
        <f t="shared" si="56"/>
        <v>194.7</v>
      </c>
      <c r="G323" s="111">
        <f t="shared" si="57"/>
        <v>8.85</v>
      </c>
      <c r="H323" s="111">
        <f t="shared" si="58"/>
        <v>195.47600489994346</v>
      </c>
      <c r="I323" s="112">
        <f t="shared" si="59"/>
        <v>3.5400000000000001E-2</v>
      </c>
    </row>
    <row r="324" spans="1:9" ht="15.75" customHeight="1">
      <c r="A324" s="117" t="s">
        <v>325</v>
      </c>
      <c r="B324" s="118">
        <v>23.09</v>
      </c>
      <c r="C324" s="108"/>
      <c r="D324" s="110">
        <v>1</v>
      </c>
      <c r="E324" s="110">
        <f t="shared" si="55"/>
        <v>4</v>
      </c>
      <c r="F324" s="111">
        <f t="shared" si="56"/>
        <v>92.36</v>
      </c>
      <c r="G324" s="111">
        <f t="shared" si="57"/>
        <v>4.1981818181818182</v>
      </c>
      <c r="H324" s="111">
        <f t="shared" si="58"/>
        <v>92.728114086074868</v>
      </c>
      <c r="I324" s="112">
        <f t="shared" si="59"/>
        <v>1.6792727272727272E-2</v>
      </c>
    </row>
    <row r="325" spans="1:9" ht="15.75" customHeight="1">
      <c r="A325" s="117" t="s">
        <v>326</v>
      </c>
      <c r="B325" s="118">
        <v>18.62</v>
      </c>
      <c r="C325" s="108"/>
      <c r="D325" s="110">
        <v>1</v>
      </c>
      <c r="E325" s="110">
        <f t="shared" si="55"/>
        <v>4</v>
      </c>
      <c r="F325" s="111">
        <f t="shared" si="56"/>
        <v>74.48</v>
      </c>
      <c r="G325" s="111">
        <f t="shared" si="57"/>
        <v>3.3854545454545457</v>
      </c>
      <c r="H325" s="111">
        <f t="shared" si="58"/>
        <v>74.776850770147874</v>
      </c>
      <c r="I325" s="112">
        <f t="shared" si="59"/>
        <v>1.3541818181818183E-2</v>
      </c>
    </row>
    <row r="326" spans="1:9" ht="15.75" customHeight="1">
      <c r="A326" s="117" t="s">
        <v>327</v>
      </c>
      <c r="B326" s="118">
        <v>28.59</v>
      </c>
      <c r="C326" s="108">
        <v>1</v>
      </c>
      <c r="D326" s="110"/>
      <c r="E326" s="110">
        <f t="shared" si="55"/>
        <v>22</v>
      </c>
      <c r="F326" s="111">
        <f t="shared" si="56"/>
        <v>628.98</v>
      </c>
      <c r="G326" s="111">
        <f t="shared" si="57"/>
        <v>28.59</v>
      </c>
      <c r="H326" s="111">
        <f t="shared" si="58"/>
        <v>631.48689040558008</v>
      </c>
      <c r="I326" s="112">
        <f t="shared" si="59"/>
        <v>0.11436</v>
      </c>
    </row>
    <row r="327" spans="1:9" ht="15.75" customHeight="1">
      <c r="A327" s="117" t="s">
        <v>328</v>
      </c>
      <c r="B327" s="118">
        <v>27.67</v>
      </c>
      <c r="C327" s="108">
        <v>1</v>
      </c>
      <c r="D327" s="110"/>
      <c r="E327" s="110">
        <f t="shared" si="55"/>
        <v>22</v>
      </c>
      <c r="F327" s="111">
        <f t="shared" si="56"/>
        <v>608.74</v>
      </c>
      <c r="G327" s="111">
        <f t="shared" si="57"/>
        <v>27.67</v>
      </c>
      <c r="H327" s="111">
        <f t="shared" si="58"/>
        <v>611.16622096965375</v>
      </c>
      <c r="I327" s="112">
        <f t="shared" si="59"/>
        <v>0.11068</v>
      </c>
    </row>
    <row r="328" spans="1:9" ht="15.75" customHeight="1">
      <c r="A328" s="117" t="s">
        <v>329</v>
      </c>
      <c r="B328" s="118">
        <v>7.36</v>
      </c>
      <c r="C328" s="108">
        <v>1</v>
      </c>
      <c r="D328" s="110"/>
      <c r="E328" s="110">
        <f t="shared" si="55"/>
        <v>22</v>
      </c>
      <c r="F328" s="111">
        <f t="shared" si="56"/>
        <v>161.92000000000002</v>
      </c>
      <c r="G328" s="111">
        <f t="shared" si="57"/>
        <v>7.36</v>
      </c>
      <c r="H328" s="111">
        <f t="shared" si="58"/>
        <v>162.56535548741061</v>
      </c>
      <c r="I328" s="112">
        <f t="shared" si="59"/>
        <v>2.9440000000000001E-2</v>
      </c>
    </row>
    <row r="329" spans="1:9" ht="15.75" customHeight="1">
      <c r="A329" s="117" t="s">
        <v>330</v>
      </c>
      <c r="B329" s="118">
        <v>7.1</v>
      </c>
      <c r="C329" s="108">
        <v>1</v>
      </c>
      <c r="D329" s="110"/>
      <c r="E329" s="110">
        <f t="shared" si="55"/>
        <v>22</v>
      </c>
      <c r="F329" s="111">
        <f t="shared" si="56"/>
        <v>156.19999999999999</v>
      </c>
      <c r="G329" s="111">
        <f t="shared" si="57"/>
        <v>7.1</v>
      </c>
      <c r="H329" s="111">
        <f t="shared" si="58"/>
        <v>156.82255760334445</v>
      </c>
      <c r="I329" s="112">
        <f t="shared" si="59"/>
        <v>2.8399999999999998E-2</v>
      </c>
    </row>
    <row r="330" spans="1:9" ht="15.75" customHeight="1">
      <c r="A330" s="117" t="s">
        <v>331</v>
      </c>
      <c r="B330" s="118">
        <v>3.04</v>
      </c>
      <c r="C330" s="108">
        <v>1</v>
      </c>
      <c r="D330" s="110"/>
      <c r="E330" s="110">
        <f t="shared" si="55"/>
        <v>22</v>
      </c>
      <c r="F330" s="111">
        <f t="shared" si="56"/>
        <v>66.88</v>
      </c>
      <c r="G330" s="111">
        <f t="shared" si="57"/>
        <v>3.0399999999999996</v>
      </c>
      <c r="H330" s="111">
        <f t="shared" si="58"/>
        <v>67.1465598752348</v>
      </c>
      <c r="I330" s="112">
        <f t="shared" si="59"/>
        <v>1.2159999999999999E-2</v>
      </c>
    </row>
    <row r="331" spans="1:9" ht="15.75" customHeight="1">
      <c r="A331" s="117" t="s">
        <v>332</v>
      </c>
      <c r="B331" s="118">
        <v>3.13</v>
      </c>
      <c r="C331" s="108">
        <v>1</v>
      </c>
      <c r="D331" s="110"/>
      <c r="E331" s="110">
        <f t="shared" si="55"/>
        <v>22</v>
      </c>
      <c r="F331" s="111">
        <f t="shared" si="56"/>
        <v>68.86</v>
      </c>
      <c r="G331" s="111">
        <f t="shared" si="57"/>
        <v>3.13</v>
      </c>
      <c r="H331" s="111">
        <f t="shared" si="58"/>
        <v>69.13445145048847</v>
      </c>
      <c r="I331" s="112">
        <f t="shared" si="59"/>
        <v>1.252E-2</v>
      </c>
    </row>
    <row r="332" spans="1:9" ht="15.75" customHeight="1">
      <c r="A332" s="117" t="s">
        <v>333</v>
      </c>
      <c r="B332" s="118">
        <v>3.32</v>
      </c>
      <c r="C332" s="108">
        <v>1</v>
      </c>
      <c r="D332" s="110"/>
      <c r="E332" s="110">
        <f t="shared" si="55"/>
        <v>22</v>
      </c>
      <c r="F332" s="111">
        <f t="shared" si="56"/>
        <v>73.039999999999992</v>
      </c>
      <c r="G332" s="111">
        <f t="shared" si="57"/>
        <v>3.32</v>
      </c>
      <c r="H332" s="111">
        <f t="shared" si="58"/>
        <v>73.331111442690656</v>
      </c>
      <c r="I332" s="112">
        <f t="shared" si="59"/>
        <v>1.328E-2</v>
      </c>
    </row>
    <row r="333" spans="1:9" ht="15.75" customHeight="1">
      <c r="A333" s="117" t="s">
        <v>334</v>
      </c>
      <c r="B333" s="118">
        <v>3.32</v>
      </c>
      <c r="C333" s="108">
        <v>1</v>
      </c>
      <c r="D333" s="110"/>
      <c r="E333" s="110">
        <f t="shared" si="55"/>
        <v>22</v>
      </c>
      <c r="F333" s="111">
        <f t="shared" si="56"/>
        <v>73.039999999999992</v>
      </c>
      <c r="G333" s="111">
        <f t="shared" si="57"/>
        <v>3.32</v>
      </c>
      <c r="H333" s="111">
        <f t="shared" si="58"/>
        <v>73.331111442690656</v>
      </c>
      <c r="I333" s="112">
        <f t="shared" si="59"/>
        <v>1.328E-2</v>
      </c>
    </row>
    <row r="334" spans="1:9" ht="15.75" customHeight="1">
      <c r="A334" s="128" t="s">
        <v>282</v>
      </c>
      <c r="B334" s="128">
        <f>SUM(B315:B333)</f>
        <v>339.05</v>
      </c>
      <c r="C334" s="129"/>
      <c r="D334" s="129"/>
      <c r="E334" s="129"/>
      <c r="F334" s="124">
        <f>SUM(F315:F333)</f>
        <v>3331.3399999999997</v>
      </c>
      <c r="G334" s="124">
        <f>SUM(G315:G333)</f>
        <v>151.42454545454544</v>
      </c>
      <c r="H334" s="124">
        <f>SUM(H315:H333)</f>
        <v>3344.6175355078462</v>
      </c>
      <c r="I334" s="131">
        <f>SUM(I315:I333)</f>
        <v>0.60569818181818169</v>
      </c>
    </row>
    <row r="335" spans="1:9" ht="15.75" customHeight="1">
      <c r="A335" s="132"/>
      <c r="B335" s="132"/>
      <c r="C335" s="132"/>
      <c r="D335" s="132"/>
      <c r="E335" s="132"/>
      <c r="F335" s="133"/>
      <c r="G335" s="133"/>
      <c r="H335" s="133"/>
      <c r="I335" s="134"/>
    </row>
    <row r="336" spans="1:9" ht="15.75" customHeight="1">
      <c r="A336" s="247" t="s">
        <v>335</v>
      </c>
      <c r="B336" s="247"/>
      <c r="C336" s="247"/>
      <c r="D336" s="247"/>
      <c r="E336" s="247"/>
      <c r="F336" s="247"/>
      <c r="G336" s="247"/>
      <c r="H336" s="247"/>
      <c r="I336" s="247"/>
    </row>
    <row r="337" spans="1:9" ht="15.75" customHeight="1">
      <c r="A337" s="95"/>
      <c r="B337" s="93"/>
      <c r="C337" s="93"/>
      <c r="D337" s="93"/>
      <c r="E337" s="96"/>
      <c r="F337" s="93"/>
      <c r="G337" s="93"/>
      <c r="H337" s="93"/>
      <c r="I337" s="93"/>
    </row>
    <row r="338" spans="1:9" ht="15.75" customHeight="1">
      <c r="A338" s="95" t="s">
        <v>336</v>
      </c>
      <c r="B338" s="93"/>
      <c r="C338" s="93"/>
      <c r="D338" s="93"/>
      <c r="E338" s="96"/>
      <c r="F338" s="97" t="s">
        <v>200</v>
      </c>
      <c r="G338" s="98"/>
      <c r="H338" s="98"/>
      <c r="I338" s="99">
        <f>$I$8</f>
        <v>5521.9210423712839</v>
      </c>
    </row>
    <row r="339" spans="1:9" ht="15.75" customHeight="1">
      <c r="A339" s="95" t="s">
        <v>337</v>
      </c>
      <c r="B339" s="96"/>
      <c r="C339" s="96"/>
      <c r="D339" s="96"/>
      <c r="E339" s="96"/>
      <c r="F339" s="100" t="s">
        <v>202</v>
      </c>
      <c r="G339" s="98"/>
      <c r="H339" s="98"/>
      <c r="I339" s="101">
        <v>2250</v>
      </c>
    </row>
    <row r="340" spans="1:9" ht="15.75" customHeight="1">
      <c r="A340" s="95"/>
      <c r="B340" s="96"/>
      <c r="C340" s="96"/>
      <c r="D340" s="96"/>
      <c r="E340" s="96"/>
      <c r="F340" s="97" t="s">
        <v>203</v>
      </c>
      <c r="G340" s="98"/>
      <c r="H340" s="98"/>
      <c r="I340" s="102">
        <f>I338/I339</f>
        <v>2.4541871299427926</v>
      </c>
    </row>
    <row r="341" spans="1:9" ht="15.75" customHeight="1">
      <c r="A341" s="95"/>
      <c r="B341" s="96"/>
      <c r="C341" s="96"/>
      <c r="D341" s="96"/>
      <c r="E341" s="96"/>
      <c r="F341" s="103"/>
      <c r="G341" s="103"/>
      <c r="H341" s="103"/>
      <c r="I341" s="103"/>
    </row>
    <row r="342" spans="1:9" ht="43.5">
      <c r="A342" s="104" t="s">
        <v>204</v>
      </c>
      <c r="B342" s="127" t="s">
        <v>205</v>
      </c>
      <c r="C342" s="105" t="s">
        <v>206</v>
      </c>
      <c r="D342" s="105" t="s">
        <v>207</v>
      </c>
      <c r="E342" s="105" t="s">
        <v>208</v>
      </c>
      <c r="F342" s="105" t="s">
        <v>209</v>
      </c>
      <c r="G342" s="106" t="s">
        <v>210</v>
      </c>
      <c r="H342" s="105" t="s">
        <v>211</v>
      </c>
      <c r="I342" s="105" t="s">
        <v>212</v>
      </c>
    </row>
    <row r="343" spans="1:9" ht="15.75" customHeight="1">
      <c r="A343" s="117" t="s">
        <v>338</v>
      </c>
      <c r="B343" s="118">
        <v>533</v>
      </c>
      <c r="C343" s="108"/>
      <c r="D343" s="110">
        <v>2</v>
      </c>
      <c r="E343" s="110">
        <f>IF(ISBLANK(C343),0,C343*22)+IF(ISBLANK(D343),0,D343*4)</f>
        <v>8</v>
      </c>
      <c r="F343" s="110">
        <f>B343*E343</f>
        <v>4264</v>
      </c>
      <c r="G343" s="130">
        <f>F343/22</f>
        <v>193.81818181818181</v>
      </c>
      <c r="H343" s="111">
        <f>G343*$I$157</f>
        <v>475.66608736709401</v>
      </c>
      <c r="I343" s="112">
        <f>G343/$I$156</f>
        <v>8.6141414141414144E-2</v>
      </c>
    </row>
    <row r="344" spans="1:9" ht="15.75" customHeight="1">
      <c r="A344" s="117" t="s">
        <v>339</v>
      </c>
      <c r="B344" s="118">
        <v>510</v>
      </c>
      <c r="C344" s="108"/>
      <c r="D344" s="110">
        <v>2</v>
      </c>
      <c r="E344" s="110">
        <f>IF(ISBLANK(C344),0,C344*22)+IF(ISBLANK(D344),0,D344*4)</f>
        <v>8</v>
      </c>
      <c r="F344" s="110">
        <f>B344*E344</f>
        <v>4080</v>
      </c>
      <c r="G344" s="130">
        <f>F344/22</f>
        <v>185.45454545454547</v>
      </c>
      <c r="H344" s="111">
        <f>G344*$I$157</f>
        <v>455.1401586439361</v>
      </c>
      <c r="I344" s="112">
        <f>G344/$I$156</f>
        <v>8.2424242424242428E-2</v>
      </c>
    </row>
    <row r="345" spans="1:9" ht="21" customHeight="1">
      <c r="A345" s="117" t="s">
        <v>340</v>
      </c>
      <c r="B345" s="118">
        <v>1324</v>
      </c>
      <c r="C345" s="108"/>
      <c r="D345" s="110">
        <v>2</v>
      </c>
      <c r="E345" s="110">
        <f>IF(ISBLANK(C345),0,C345*22)+IF(ISBLANK(D345),0,D345*4)</f>
        <v>8</v>
      </c>
      <c r="F345" s="110">
        <f>B345*E345</f>
        <v>10592</v>
      </c>
      <c r="G345" s="130">
        <f>F345/22</f>
        <v>481.45454545454544</v>
      </c>
      <c r="H345" s="111">
        <f>G345*$I$157</f>
        <v>1181.5795491070028</v>
      </c>
      <c r="I345" s="112">
        <f>G345/$I$156</f>
        <v>0.21397979797979796</v>
      </c>
    </row>
    <row r="346" spans="1:9" ht="15.75" customHeight="1">
      <c r="A346" s="117" t="s">
        <v>341</v>
      </c>
      <c r="B346" s="118">
        <v>242.4</v>
      </c>
      <c r="C346" s="108"/>
      <c r="D346" s="110">
        <v>2</v>
      </c>
      <c r="E346" s="110">
        <f>IF(ISBLANK(C346),0,C346*22)+IF(ISBLANK(D346),0,D346*4)</f>
        <v>8</v>
      </c>
      <c r="F346" s="110">
        <f>B346*E346</f>
        <v>1939.2</v>
      </c>
      <c r="G346" s="130">
        <f>F346/22</f>
        <v>88.145454545454541</v>
      </c>
      <c r="H346" s="111">
        <f>G346*$I$157</f>
        <v>216.32544010841195</v>
      </c>
      <c r="I346" s="112">
        <f>G346/$I$156</f>
        <v>3.9175757575757572E-2</v>
      </c>
    </row>
    <row r="347" spans="1:9" ht="15.75" customHeight="1">
      <c r="A347" s="128" t="s">
        <v>282</v>
      </c>
      <c r="B347" s="122">
        <f>SUM(B343:B346)</f>
        <v>2609.4</v>
      </c>
      <c r="C347" s="129"/>
      <c r="D347" s="129"/>
      <c r="E347" s="129"/>
      <c r="F347" s="124">
        <f>SUM(F343:F346)</f>
        <v>20875.2</v>
      </c>
      <c r="G347" s="124">
        <f>SUM(G343:G346)</f>
        <v>948.87272727272727</v>
      </c>
      <c r="H347" s="124">
        <f>SUM(H343:H346)</f>
        <v>2328.7112352264448</v>
      </c>
      <c r="I347" s="131">
        <f>SUM(I343:I346)</f>
        <v>0.42172121212121211</v>
      </c>
    </row>
    <row r="348" spans="1:9" ht="15.75" customHeight="1">
      <c r="A348" s="135"/>
      <c r="B348" s="136"/>
      <c r="C348" s="135"/>
      <c r="D348" s="135"/>
      <c r="E348" s="135"/>
      <c r="F348" s="136"/>
      <c r="G348" s="136"/>
      <c r="H348" s="136"/>
      <c r="I348" s="137"/>
    </row>
    <row r="349" spans="1:9" ht="15.75" customHeight="1">
      <c r="A349" s="95" t="s">
        <v>342</v>
      </c>
      <c r="B349" s="93"/>
      <c r="C349" s="93"/>
      <c r="D349" s="93"/>
      <c r="E349" s="96"/>
      <c r="F349" s="97" t="s">
        <v>200</v>
      </c>
      <c r="G349" s="98"/>
      <c r="H349" s="98"/>
      <c r="I349" s="99">
        <f>$I$8</f>
        <v>5521.9210423712839</v>
      </c>
    </row>
    <row r="350" spans="1:9" ht="15.75" customHeight="1">
      <c r="A350" s="95" t="s">
        <v>343</v>
      </c>
      <c r="B350" s="96"/>
      <c r="C350" s="96"/>
      <c r="D350" s="96"/>
      <c r="E350" s="96"/>
      <c r="F350" s="100" t="s">
        <v>202</v>
      </c>
      <c r="G350" s="98"/>
      <c r="H350" s="98"/>
      <c r="I350" s="101">
        <v>340</v>
      </c>
    </row>
    <row r="351" spans="1:9" ht="15.75" customHeight="1">
      <c r="A351" s="95"/>
      <c r="B351" s="96"/>
      <c r="C351" s="96"/>
      <c r="D351" s="96"/>
      <c r="E351" s="96"/>
      <c r="F351" s="97" t="s">
        <v>203</v>
      </c>
      <c r="G351" s="98"/>
      <c r="H351" s="98"/>
      <c r="I351" s="102">
        <f>I349/I350</f>
        <v>16.240944242268483</v>
      </c>
    </row>
    <row r="352" spans="1:9" ht="15.75" customHeight="1">
      <c r="A352" s="95"/>
      <c r="B352" s="96"/>
      <c r="C352" s="96"/>
      <c r="D352" s="96"/>
      <c r="E352" s="96"/>
      <c r="F352" s="103"/>
      <c r="G352" s="103"/>
      <c r="H352" s="103"/>
      <c r="I352" s="103"/>
    </row>
    <row r="353" spans="1:9" ht="43.5">
      <c r="A353" s="104" t="s">
        <v>204</v>
      </c>
      <c r="B353" s="127" t="s">
        <v>205</v>
      </c>
      <c r="C353" s="105" t="s">
        <v>206</v>
      </c>
      <c r="D353" s="105" t="s">
        <v>207</v>
      </c>
      <c r="E353" s="105" t="s">
        <v>208</v>
      </c>
      <c r="F353" s="105" t="s">
        <v>209</v>
      </c>
      <c r="G353" s="106" t="s">
        <v>210</v>
      </c>
      <c r="H353" s="105" t="s">
        <v>211</v>
      </c>
      <c r="I353" s="105" t="s">
        <v>212</v>
      </c>
    </row>
    <row r="354" spans="1:9" ht="32.25" customHeight="1">
      <c r="A354" s="117" t="s">
        <v>344</v>
      </c>
      <c r="B354" s="118">
        <v>500</v>
      </c>
      <c r="C354" s="108"/>
      <c r="D354" s="110">
        <v>2</v>
      </c>
      <c r="E354" s="110">
        <f>IF(ISBLANK(C354),0,C354*22)+IF(ISBLANK(D354),0,D354*4)</f>
        <v>8</v>
      </c>
      <c r="F354" s="110">
        <f>B354*E354</f>
        <v>4000</v>
      </c>
      <c r="G354" s="130">
        <f>F354/22</f>
        <v>181.81818181818181</v>
      </c>
      <c r="H354" s="111">
        <f>G354*$I$157</f>
        <v>446.21584180778046</v>
      </c>
      <c r="I354" s="112">
        <f>G354/$I$167</f>
        <v>0.53475935828877008</v>
      </c>
    </row>
    <row r="355" spans="1:9" ht="15.75" customHeight="1">
      <c r="A355" s="128" t="s">
        <v>282</v>
      </c>
      <c r="B355" s="122">
        <f>SUM(B354:B354)</f>
        <v>500</v>
      </c>
      <c r="C355" s="129"/>
      <c r="D355" s="129"/>
      <c r="E355" s="129"/>
      <c r="F355" s="124">
        <f>SUM(F354:F354)</f>
        <v>4000</v>
      </c>
      <c r="G355" s="124">
        <f>SUM(G354:G354)</f>
        <v>181.81818181818181</v>
      </c>
      <c r="H355" s="124">
        <f>SUM(H354:H354)</f>
        <v>446.21584180778046</v>
      </c>
      <c r="I355" s="131">
        <f>SUM(I354:I354)</f>
        <v>0.53475935828877008</v>
      </c>
    </row>
    <row r="356" spans="1:9" ht="15.75" customHeight="1">
      <c r="A356" s="135"/>
      <c r="B356" s="136"/>
      <c r="C356" s="135"/>
      <c r="D356" s="135"/>
      <c r="E356" s="135"/>
      <c r="F356" s="136"/>
      <c r="G356" s="136"/>
      <c r="H356" s="136"/>
      <c r="I356" s="137"/>
    </row>
    <row r="357" spans="1:9" ht="15.75" customHeight="1">
      <c r="A357" s="95" t="s">
        <v>345</v>
      </c>
      <c r="B357" s="93"/>
      <c r="C357" s="93"/>
      <c r="D357" s="93"/>
      <c r="E357" s="96"/>
      <c r="F357" s="97" t="s">
        <v>200</v>
      </c>
      <c r="G357" s="98"/>
      <c r="H357" s="98"/>
      <c r="I357" s="99">
        <f>$I$8</f>
        <v>5521.9210423712839</v>
      </c>
    </row>
    <row r="358" spans="1:9" ht="15.75" customHeight="1">
      <c r="A358" s="95" t="s">
        <v>346</v>
      </c>
      <c r="B358" s="96"/>
      <c r="C358" s="96"/>
      <c r="D358" s="96"/>
      <c r="E358" s="96"/>
      <c r="F358" s="100" t="s">
        <v>202</v>
      </c>
      <c r="G358" s="98"/>
      <c r="H358" s="98"/>
      <c r="I358" s="101">
        <v>145</v>
      </c>
    </row>
    <row r="359" spans="1:9" ht="15.75" customHeight="1">
      <c r="A359" s="95"/>
      <c r="B359" s="96"/>
      <c r="C359" s="96"/>
      <c r="D359" s="96"/>
      <c r="E359" s="96"/>
      <c r="F359" s="97" t="s">
        <v>203</v>
      </c>
      <c r="G359" s="98"/>
      <c r="H359" s="98"/>
      <c r="I359" s="102">
        <f>I357/I358</f>
        <v>38.082214085319201</v>
      </c>
    </row>
    <row r="360" spans="1:9" ht="15.75" customHeight="1">
      <c r="A360" s="95"/>
      <c r="B360" s="96"/>
      <c r="C360" s="96"/>
      <c r="D360" s="96"/>
      <c r="E360" s="96"/>
      <c r="F360" s="103"/>
      <c r="G360" s="103"/>
      <c r="H360" s="103"/>
      <c r="I360" s="103"/>
    </row>
    <row r="361" spans="1:9" ht="43.5">
      <c r="A361" s="104" t="s">
        <v>204</v>
      </c>
      <c r="B361" s="127" t="s">
        <v>205</v>
      </c>
      <c r="C361" s="105" t="s">
        <v>206</v>
      </c>
      <c r="D361" s="105" t="s">
        <v>207</v>
      </c>
      <c r="E361" s="105" t="s">
        <v>208</v>
      </c>
      <c r="F361" s="105" t="s">
        <v>209</v>
      </c>
      <c r="G361" s="106" t="s">
        <v>210</v>
      </c>
      <c r="H361" s="105" t="s">
        <v>211</v>
      </c>
      <c r="I361" s="105" t="s">
        <v>212</v>
      </c>
    </row>
    <row r="362" spans="1:9" ht="15.75" customHeight="1">
      <c r="A362" s="117" t="s">
        <v>347</v>
      </c>
      <c r="B362" s="118">
        <v>90</v>
      </c>
      <c r="C362" s="108"/>
      <c r="D362" s="110">
        <v>1</v>
      </c>
      <c r="E362" s="110">
        <f>IF(ISBLANK(C362),0,C362*22)+IF(ISBLANK(D362),0,D362*4)</f>
        <v>4</v>
      </c>
      <c r="F362" s="110">
        <f>B362*E362</f>
        <v>360</v>
      </c>
      <c r="G362" s="130">
        <f>F362/22</f>
        <v>16.363636363636363</v>
      </c>
      <c r="H362" s="111">
        <f>G362*$I$157</f>
        <v>40.159425762700245</v>
      </c>
      <c r="I362" s="112">
        <f>G362/$I$175</f>
        <v>0.1128526645768025</v>
      </c>
    </row>
    <row r="363" spans="1:9" ht="15.75" customHeight="1">
      <c r="A363" s="128" t="s">
        <v>282</v>
      </c>
      <c r="B363" s="122">
        <f>SUM(B362:B362)</f>
        <v>90</v>
      </c>
      <c r="C363" s="129"/>
      <c r="D363" s="129"/>
      <c r="E363" s="129"/>
      <c r="F363" s="124">
        <f>SUM(F362:F362)</f>
        <v>360</v>
      </c>
      <c r="G363" s="124">
        <f>SUM(G362:G362)</f>
        <v>16.363636363636363</v>
      </c>
      <c r="H363" s="124">
        <f>SUM(H362:H362)</f>
        <v>40.159425762700245</v>
      </c>
      <c r="I363" s="131">
        <f>SUM(I362:I362)</f>
        <v>0.1128526645768025</v>
      </c>
    </row>
    <row r="364" spans="1:9" ht="15.75" customHeight="1">
      <c r="A364" s="135"/>
      <c r="B364" s="136"/>
      <c r="C364" s="135"/>
      <c r="D364" s="135"/>
      <c r="E364" s="135"/>
      <c r="F364" s="136"/>
      <c r="G364" s="136"/>
      <c r="H364" s="136"/>
      <c r="I364" s="137"/>
    </row>
    <row r="365" spans="1:9" ht="15.75" customHeight="1">
      <c r="A365" s="93"/>
      <c r="B365" s="93"/>
      <c r="C365" s="94"/>
      <c r="D365" s="94"/>
      <c r="E365" s="93"/>
      <c r="F365" s="93"/>
      <c r="G365" s="93"/>
      <c r="H365" s="126"/>
      <c r="I365" s="126"/>
    </row>
    <row r="366" spans="1:9" ht="15.75" customHeight="1">
      <c r="A366" s="93"/>
      <c r="B366" s="93"/>
      <c r="C366" s="94"/>
      <c r="D366" s="94"/>
      <c r="E366" s="93"/>
      <c r="F366" s="248" t="s">
        <v>348</v>
      </c>
      <c r="G366" s="248"/>
      <c r="H366" s="248"/>
      <c r="I366" s="139">
        <f>H347+H334+H308+H290+H266+H355+H363</f>
        <v>11805.965387062215</v>
      </c>
    </row>
    <row r="367" spans="1:9" ht="15.75" customHeight="1">
      <c r="A367" s="93"/>
      <c r="B367" s="93"/>
      <c r="C367" s="94"/>
      <c r="D367" s="94"/>
      <c r="E367" s="93"/>
      <c r="F367" s="248" t="s">
        <v>349</v>
      </c>
      <c r="G367" s="248"/>
      <c r="H367" s="248"/>
      <c r="I367" s="139">
        <f>I366*12</f>
        <v>141671.58464474659</v>
      </c>
    </row>
    <row r="368" spans="1:9" ht="15.75" customHeight="1">
      <c r="A368" s="93"/>
      <c r="B368" s="93"/>
      <c r="C368" s="94"/>
      <c r="D368" s="94"/>
      <c r="E368" s="93"/>
      <c r="F368" s="140"/>
      <c r="G368" s="138" t="s">
        <v>350</v>
      </c>
      <c r="H368" s="140"/>
      <c r="I368" s="141">
        <f>ROUND(I347+I334+I308+I290+I266+I355+I363,0)</f>
        <v>3</v>
      </c>
    </row>
  </sheetData>
  <mergeCells count="13">
    <mergeCell ref="A1:I1"/>
    <mergeCell ref="A2:I2"/>
    <mergeCell ref="A3:I3"/>
    <mergeCell ref="A4:I4"/>
    <mergeCell ref="A6:I6"/>
    <mergeCell ref="A336:I336"/>
    <mergeCell ref="F366:H366"/>
    <mergeCell ref="F367:H367"/>
    <mergeCell ref="A153:I153"/>
    <mergeCell ref="F183:H183"/>
    <mergeCell ref="F184:H184"/>
    <mergeCell ref="A187:I187"/>
    <mergeCell ref="A189:I189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27"/>
  <sheetViews>
    <sheetView showGridLines="0" topLeftCell="A62" zoomScale="110" zoomScaleNormal="110" workbookViewId="0">
      <selection activeCell="I122" sqref="I122"/>
    </sheetView>
  </sheetViews>
  <sheetFormatPr defaultColWidth="11" defaultRowHeight="14"/>
  <cols>
    <col min="1" max="1" width="3.83203125" customWidth="1"/>
    <col min="2" max="2" width="62.58203125" customWidth="1"/>
    <col min="3" max="3" width="14.83203125" customWidth="1"/>
    <col min="4" max="4" width="9.75" customWidth="1"/>
    <col min="5" max="5" width="9.83203125" customWidth="1"/>
    <col min="6" max="6" width="10.5" customWidth="1"/>
    <col min="7" max="7" width="9.08203125" customWidth="1"/>
    <col min="8" max="8" width="9.58203125" customWidth="1"/>
    <col min="9" max="9" width="9.08203125" customWidth="1"/>
    <col min="10" max="10" width="1.83203125" customWidth="1"/>
  </cols>
  <sheetData>
    <row r="1" spans="1:10" ht="26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142"/>
    </row>
    <row r="2" spans="1:10" ht="21">
      <c r="A2" s="256" t="s">
        <v>1</v>
      </c>
      <c r="B2" s="256"/>
      <c r="C2" s="256"/>
      <c r="D2" s="256"/>
      <c r="E2" s="256"/>
      <c r="F2" s="256"/>
      <c r="G2" s="256"/>
      <c r="H2" s="256"/>
      <c r="I2" s="256"/>
      <c r="J2" s="142"/>
    </row>
    <row r="3" spans="1:10" ht="15.5">
      <c r="A3" s="257" t="str">
        <f>Globalizadora!A5</f>
        <v>Processo Administrativo: 23503.000998/2024-62</v>
      </c>
      <c r="B3" s="257"/>
      <c r="C3" s="257"/>
      <c r="D3" s="257"/>
      <c r="E3" s="257"/>
      <c r="F3" s="257"/>
      <c r="G3" s="257"/>
      <c r="H3" s="257"/>
      <c r="I3" s="257"/>
      <c r="J3" s="142"/>
    </row>
    <row r="4" spans="1:10" ht="15.5">
      <c r="A4" s="257" t="str">
        <f>Globalizadora!A6</f>
        <v>Pregão Eletrônico Nº:</v>
      </c>
      <c r="B4" s="257"/>
      <c r="C4" s="257"/>
      <c r="D4" s="257"/>
      <c r="E4" s="257"/>
      <c r="F4" s="257"/>
      <c r="G4" s="257"/>
      <c r="H4" s="257"/>
      <c r="I4" s="257"/>
      <c r="J4" s="142"/>
    </row>
    <row r="5" spans="1:10" ht="17">
      <c r="A5" s="254" t="s">
        <v>352</v>
      </c>
      <c r="B5" s="254"/>
      <c r="C5" s="254"/>
      <c r="D5" s="254"/>
      <c r="E5" s="254"/>
      <c r="F5" s="254"/>
      <c r="G5" s="254"/>
      <c r="H5" s="254"/>
      <c r="I5" s="254"/>
      <c r="J5" s="142"/>
    </row>
    <row r="6" spans="1:10">
      <c r="A6" s="142"/>
      <c r="B6" s="143"/>
      <c r="C6" s="143"/>
      <c r="D6" s="142"/>
      <c r="E6" s="142"/>
      <c r="F6" s="142"/>
      <c r="G6" s="142"/>
      <c r="H6" s="142"/>
      <c r="I6" s="142"/>
      <c r="J6" s="142"/>
    </row>
    <row r="7" spans="1:10" ht="26">
      <c r="A7" s="144" t="s">
        <v>6</v>
      </c>
      <c r="B7" s="144" t="s">
        <v>7</v>
      </c>
      <c r="C7" s="144" t="s">
        <v>353</v>
      </c>
      <c r="D7" s="144" t="s">
        <v>8</v>
      </c>
      <c r="E7" s="144" t="s">
        <v>354</v>
      </c>
      <c r="F7" s="144" t="s">
        <v>355</v>
      </c>
      <c r="G7" s="144" t="s">
        <v>356</v>
      </c>
      <c r="H7" s="144" t="s">
        <v>357</v>
      </c>
      <c r="I7" s="144" t="s">
        <v>358</v>
      </c>
      <c r="J7" s="145"/>
    </row>
    <row r="8" spans="1:10" ht="39">
      <c r="A8" s="146">
        <v>1</v>
      </c>
      <c r="B8" s="147" t="s">
        <v>359</v>
      </c>
      <c r="C8" s="148" t="s">
        <v>360</v>
      </c>
      <c r="D8" s="149">
        <v>19.2</v>
      </c>
      <c r="E8" s="146">
        <v>4</v>
      </c>
      <c r="F8" s="146">
        <v>11</v>
      </c>
      <c r="G8" s="146">
        <f t="shared" ref="G8:G39" si="0">E8*F8</f>
        <v>44</v>
      </c>
      <c r="H8" s="149">
        <f t="shared" ref="H8:H39" si="1">G8*D8</f>
        <v>844.8</v>
      </c>
      <c r="I8" s="149">
        <f t="shared" ref="I8:I39" si="2">H8/12</f>
        <v>70.399999999999991</v>
      </c>
      <c r="J8" s="150"/>
    </row>
    <row r="9" spans="1:10">
      <c r="A9" s="146">
        <f t="shared" ref="A9:A40" si="3">A8+1</f>
        <v>2</v>
      </c>
      <c r="B9" s="147" t="s">
        <v>361</v>
      </c>
      <c r="C9" s="148" t="s">
        <v>362</v>
      </c>
      <c r="D9" s="149">
        <v>4.87</v>
      </c>
      <c r="E9" s="146">
        <v>12</v>
      </c>
      <c r="F9" s="146">
        <v>11</v>
      </c>
      <c r="G9" s="146">
        <f t="shared" si="0"/>
        <v>132</v>
      </c>
      <c r="H9" s="149">
        <f t="shared" si="1"/>
        <v>642.84</v>
      </c>
      <c r="I9" s="149">
        <f t="shared" si="2"/>
        <v>53.57</v>
      </c>
      <c r="J9" s="150"/>
    </row>
    <row r="10" spans="1:10">
      <c r="A10" s="146">
        <f t="shared" si="3"/>
        <v>3</v>
      </c>
      <c r="B10" s="147" t="s">
        <v>363</v>
      </c>
      <c r="C10" s="148" t="s">
        <v>362</v>
      </c>
      <c r="D10" s="149">
        <v>10.67</v>
      </c>
      <c r="E10" s="146">
        <v>12</v>
      </c>
      <c r="F10" s="146">
        <v>11</v>
      </c>
      <c r="G10" s="146">
        <f t="shared" si="0"/>
        <v>132</v>
      </c>
      <c r="H10" s="149">
        <f t="shared" si="1"/>
        <v>1408.44</v>
      </c>
      <c r="I10" s="149">
        <f t="shared" si="2"/>
        <v>117.37</v>
      </c>
      <c r="J10" s="150"/>
    </row>
    <row r="11" spans="1:10">
      <c r="A11" s="146">
        <f t="shared" si="3"/>
        <v>4</v>
      </c>
      <c r="B11" s="147" t="s">
        <v>364</v>
      </c>
      <c r="C11" s="148" t="s">
        <v>365</v>
      </c>
      <c r="D11" s="149">
        <v>4.5</v>
      </c>
      <c r="E11" s="146">
        <v>1</v>
      </c>
      <c r="F11" s="146">
        <v>11</v>
      </c>
      <c r="G11" s="146">
        <f t="shared" si="0"/>
        <v>11</v>
      </c>
      <c r="H11" s="149">
        <f t="shared" si="1"/>
        <v>49.5</v>
      </c>
      <c r="I11" s="149">
        <f t="shared" si="2"/>
        <v>4.125</v>
      </c>
      <c r="J11" s="150"/>
    </row>
    <row r="12" spans="1:10">
      <c r="A12" s="146">
        <f t="shared" si="3"/>
        <v>5</v>
      </c>
      <c r="B12" s="147" t="s">
        <v>366</v>
      </c>
      <c r="C12" s="148" t="s">
        <v>362</v>
      </c>
      <c r="D12" s="149">
        <v>19.29</v>
      </c>
      <c r="E12" s="146">
        <v>15</v>
      </c>
      <c r="F12" s="146">
        <v>11</v>
      </c>
      <c r="G12" s="146">
        <f t="shared" si="0"/>
        <v>165</v>
      </c>
      <c r="H12" s="149">
        <f t="shared" si="1"/>
        <v>3182.85</v>
      </c>
      <c r="I12" s="149">
        <f t="shared" si="2"/>
        <v>265.23750000000001</v>
      </c>
      <c r="J12" s="150"/>
    </row>
    <row r="13" spans="1:10">
      <c r="A13" s="146">
        <f t="shared" si="3"/>
        <v>6</v>
      </c>
      <c r="B13" s="151" t="s">
        <v>367</v>
      </c>
      <c r="C13" s="148" t="s">
        <v>362</v>
      </c>
      <c r="D13" s="149">
        <v>1.99</v>
      </c>
      <c r="E13" s="146">
        <v>20</v>
      </c>
      <c r="F13" s="146">
        <v>11</v>
      </c>
      <c r="G13" s="146">
        <f t="shared" si="0"/>
        <v>220</v>
      </c>
      <c r="H13" s="149">
        <f t="shared" si="1"/>
        <v>437.8</v>
      </c>
      <c r="I13" s="149">
        <f t="shared" si="2"/>
        <v>36.483333333333334</v>
      </c>
      <c r="J13" s="150"/>
    </row>
    <row r="14" spans="1:10">
      <c r="A14" s="146">
        <f t="shared" si="3"/>
        <v>7</v>
      </c>
      <c r="B14" s="147" t="s">
        <v>368</v>
      </c>
      <c r="C14" s="148" t="s">
        <v>369</v>
      </c>
      <c r="D14" s="149">
        <v>17.149999999999999</v>
      </c>
      <c r="E14" s="146">
        <v>1</v>
      </c>
      <c r="F14" s="146">
        <v>11</v>
      </c>
      <c r="G14" s="146">
        <f t="shared" si="0"/>
        <v>11</v>
      </c>
      <c r="H14" s="149">
        <f t="shared" si="1"/>
        <v>188.64999999999998</v>
      </c>
      <c r="I14" s="149">
        <f t="shared" si="2"/>
        <v>15.720833333333331</v>
      </c>
      <c r="J14" s="150"/>
    </row>
    <row r="15" spans="1:10">
      <c r="A15" s="146">
        <f t="shared" si="3"/>
        <v>8</v>
      </c>
      <c r="B15" s="152" t="s">
        <v>370</v>
      </c>
      <c r="C15" s="148" t="s">
        <v>371</v>
      </c>
      <c r="D15" s="149">
        <v>1.59</v>
      </c>
      <c r="E15" s="146">
        <v>10</v>
      </c>
      <c r="F15" s="146">
        <v>11</v>
      </c>
      <c r="G15" s="146">
        <f t="shared" si="0"/>
        <v>110</v>
      </c>
      <c r="H15" s="149">
        <f t="shared" si="1"/>
        <v>174.9</v>
      </c>
      <c r="I15" s="149">
        <f t="shared" si="2"/>
        <v>14.575000000000001</v>
      </c>
      <c r="J15" s="150"/>
    </row>
    <row r="16" spans="1:10">
      <c r="A16" s="146">
        <f t="shared" si="3"/>
        <v>9</v>
      </c>
      <c r="B16" s="147" t="s">
        <v>372</v>
      </c>
      <c r="C16" s="148" t="s">
        <v>365</v>
      </c>
      <c r="D16" s="149">
        <v>3</v>
      </c>
      <c r="E16" s="146">
        <v>1</v>
      </c>
      <c r="F16" s="146">
        <v>11</v>
      </c>
      <c r="G16" s="146">
        <f t="shared" si="0"/>
        <v>11</v>
      </c>
      <c r="H16" s="149">
        <f t="shared" si="1"/>
        <v>33</v>
      </c>
      <c r="I16" s="149">
        <f t="shared" si="2"/>
        <v>2.75</v>
      </c>
      <c r="J16" s="150"/>
    </row>
    <row r="17" spans="1:10">
      <c r="A17" s="146">
        <f t="shared" si="3"/>
        <v>10</v>
      </c>
      <c r="B17" s="147" t="s">
        <v>373</v>
      </c>
      <c r="C17" s="148" t="s">
        <v>365</v>
      </c>
      <c r="D17" s="149">
        <v>0.77</v>
      </c>
      <c r="E17" s="146">
        <v>7</v>
      </c>
      <c r="F17" s="146">
        <v>11</v>
      </c>
      <c r="G17" s="146">
        <f t="shared" si="0"/>
        <v>77</v>
      </c>
      <c r="H17" s="149">
        <f t="shared" si="1"/>
        <v>59.29</v>
      </c>
      <c r="I17" s="149">
        <f t="shared" si="2"/>
        <v>4.940833333333333</v>
      </c>
      <c r="J17" s="150"/>
    </row>
    <row r="18" spans="1:10">
      <c r="A18" s="146">
        <f t="shared" si="3"/>
        <v>11</v>
      </c>
      <c r="B18" s="147" t="s">
        <v>374</v>
      </c>
      <c r="C18" s="148" t="s">
        <v>365</v>
      </c>
      <c r="D18" s="149">
        <v>1.24</v>
      </c>
      <c r="E18" s="146">
        <v>7</v>
      </c>
      <c r="F18" s="146">
        <v>11</v>
      </c>
      <c r="G18" s="146">
        <f t="shared" si="0"/>
        <v>77</v>
      </c>
      <c r="H18" s="149">
        <f t="shared" si="1"/>
        <v>95.48</v>
      </c>
      <c r="I18" s="149">
        <f t="shared" si="2"/>
        <v>7.956666666666667</v>
      </c>
      <c r="J18" s="150"/>
    </row>
    <row r="19" spans="1:10">
      <c r="A19" s="146">
        <f t="shared" si="3"/>
        <v>12</v>
      </c>
      <c r="B19" s="147" t="s">
        <v>375</v>
      </c>
      <c r="C19" s="148" t="s">
        <v>365</v>
      </c>
      <c r="D19" s="149">
        <v>1.24</v>
      </c>
      <c r="E19" s="146">
        <v>7</v>
      </c>
      <c r="F19" s="146">
        <v>11</v>
      </c>
      <c r="G19" s="146">
        <f t="shared" si="0"/>
        <v>77</v>
      </c>
      <c r="H19" s="149">
        <f t="shared" si="1"/>
        <v>95.48</v>
      </c>
      <c r="I19" s="149">
        <f t="shared" si="2"/>
        <v>7.956666666666667</v>
      </c>
      <c r="J19" s="150"/>
    </row>
    <row r="20" spans="1:10">
      <c r="A20" s="146">
        <f t="shared" si="3"/>
        <v>13</v>
      </c>
      <c r="B20" s="147" t="s">
        <v>376</v>
      </c>
      <c r="C20" s="148" t="s">
        <v>365</v>
      </c>
      <c r="D20" s="149">
        <v>1.78</v>
      </c>
      <c r="E20" s="146">
        <v>1</v>
      </c>
      <c r="F20" s="146">
        <v>11</v>
      </c>
      <c r="G20" s="146">
        <f t="shared" si="0"/>
        <v>11</v>
      </c>
      <c r="H20" s="149">
        <f t="shared" si="1"/>
        <v>19.580000000000002</v>
      </c>
      <c r="I20" s="149">
        <f t="shared" si="2"/>
        <v>1.6316666666666668</v>
      </c>
      <c r="J20" s="150"/>
    </row>
    <row r="21" spans="1:10">
      <c r="A21" s="146">
        <f t="shared" si="3"/>
        <v>14</v>
      </c>
      <c r="B21" s="147" t="s">
        <v>377</v>
      </c>
      <c r="C21" s="148" t="s">
        <v>371</v>
      </c>
      <c r="D21" s="149">
        <v>3.19</v>
      </c>
      <c r="E21" s="146">
        <v>10</v>
      </c>
      <c r="F21" s="146">
        <v>11</v>
      </c>
      <c r="G21" s="146">
        <f t="shared" si="0"/>
        <v>110</v>
      </c>
      <c r="H21" s="149">
        <f t="shared" si="1"/>
        <v>350.9</v>
      </c>
      <c r="I21" s="149">
        <f t="shared" si="2"/>
        <v>29.241666666666664</v>
      </c>
      <c r="J21" s="150"/>
    </row>
    <row r="22" spans="1:10">
      <c r="A22" s="146">
        <f t="shared" si="3"/>
        <v>15</v>
      </c>
      <c r="B22" s="147" t="s">
        <v>378</v>
      </c>
      <c r="C22" s="148" t="s">
        <v>371</v>
      </c>
      <c r="D22" s="149">
        <v>2.25</v>
      </c>
      <c r="E22" s="146">
        <v>20</v>
      </c>
      <c r="F22" s="146">
        <v>11</v>
      </c>
      <c r="G22" s="146">
        <f t="shared" si="0"/>
        <v>220</v>
      </c>
      <c r="H22" s="149">
        <f t="shared" si="1"/>
        <v>495</v>
      </c>
      <c r="I22" s="149">
        <f t="shared" si="2"/>
        <v>41.25</v>
      </c>
      <c r="J22" s="150"/>
    </row>
    <row r="23" spans="1:10">
      <c r="A23" s="146">
        <f t="shared" si="3"/>
        <v>16</v>
      </c>
      <c r="B23" s="147" t="s">
        <v>379</v>
      </c>
      <c r="C23" s="148" t="s">
        <v>371</v>
      </c>
      <c r="D23" s="149">
        <v>4.99</v>
      </c>
      <c r="E23" s="146">
        <v>10</v>
      </c>
      <c r="F23" s="146">
        <v>11</v>
      </c>
      <c r="G23" s="146">
        <f t="shared" si="0"/>
        <v>110</v>
      </c>
      <c r="H23" s="149">
        <f t="shared" si="1"/>
        <v>548.9</v>
      </c>
      <c r="I23" s="149">
        <f t="shared" si="2"/>
        <v>45.741666666666667</v>
      </c>
      <c r="J23" s="150"/>
    </row>
    <row r="24" spans="1:10">
      <c r="A24" s="146">
        <f t="shared" si="3"/>
        <v>17</v>
      </c>
      <c r="B24" s="147" t="s">
        <v>379</v>
      </c>
      <c r="C24" s="148" t="s">
        <v>369</v>
      </c>
      <c r="D24" s="149">
        <v>42.53</v>
      </c>
      <c r="E24" s="146">
        <v>2</v>
      </c>
      <c r="F24" s="146">
        <v>11</v>
      </c>
      <c r="G24" s="146">
        <f t="shared" si="0"/>
        <v>22</v>
      </c>
      <c r="H24" s="149">
        <f t="shared" si="1"/>
        <v>935.66000000000008</v>
      </c>
      <c r="I24" s="149">
        <f t="shared" si="2"/>
        <v>77.971666666666678</v>
      </c>
      <c r="J24" s="150"/>
    </row>
    <row r="25" spans="1:10">
      <c r="A25" s="146">
        <f t="shared" si="3"/>
        <v>18</v>
      </c>
      <c r="B25" s="147" t="s">
        <v>380</v>
      </c>
      <c r="C25" s="148" t="s">
        <v>365</v>
      </c>
      <c r="D25" s="149">
        <v>4.68</v>
      </c>
      <c r="E25" s="146">
        <v>2</v>
      </c>
      <c r="F25" s="146">
        <v>11</v>
      </c>
      <c r="G25" s="146">
        <f t="shared" si="0"/>
        <v>22</v>
      </c>
      <c r="H25" s="149">
        <f t="shared" si="1"/>
        <v>102.96</v>
      </c>
      <c r="I25" s="149">
        <f t="shared" si="2"/>
        <v>8.58</v>
      </c>
      <c r="J25" s="150"/>
    </row>
    <row r="26" spans="1:10">
      <c r="A26" s="146">
        <f t="shared" si="3"/>
        <v>19</v>
      </c>
      <c r="B26" s="147" t="s">
        <v>381</v>
      </c>
      <c r="C26" s="148" t="s">
        <v>382</v>
      </c>
      <c r="D26" s="149">
        <v>2.96</v>
      </c>
      <c r="E26" s="146">
        <v>10</v>
      </c>
      <c r="F26" s="146">
        <v>11</v>
      </c>
      <c r="G26" s="146">
        <f t="shared" si="0"/>
        <v>110</v>
      </c>
      <c r="H26" s="149">
        <f t="shared" si="1"/>
        <v>325.60000000000002</v>
      </c>
      <c r="I26" s="149">
        <f t="shared" si="2"/>
        <v>27.133333333333336</v>
      </c>
      <c r="J26" s="150"/>
    </row>
    <row r="27" spans="1:10">
      <c r="A27" s="146">
        <f t="shared" si="3"/>
        <v>20</v>
      </c>
      <c r="B27" s="147" t="s">
        <v>383</v>
      </c>
      <c r="C27" s="148" t="s">
        <v>365</v>
      </c>
      <c r="D27" s="149">
        <v>3.53</v>
      </c>
      <c r="E27" s="146">
        <v>7</v>
      </c>
      <c r="F27" s="146">
        <v>11</v>
      </c>
      <c r="G27" s="146">
        <f t="shared" si="0"/>
        <v>77</v>
      </c>
      <c r="H27" s="149">
        <f t="shared" si="1"/>
        <v>271.81</v>
      </c>
      <c r="I27" s="149">
        <f t="shared" si="2"/>
        <v>22.650833333333335</v>
      </c>
      <c r="J27" s="150"/>
    </row>
    <row r="28" spans="1:10">
      <c r="A28" s="146">
        <f t="shared" si="3"/>
        <v>21</v>
      </c>
      <c r="B28" s="147" t="s">
        <v>384</v>
      </c>
      <c r="C28" s="148" t="s">
        <v>365</v>
      </c>
      <c r="D28" s="149">
        <v>9.8699999999999992</v>
      </c>
      <c r="E28" s="146">
        <v>10</v>
      </c>
      <c r="F28" s="146">
        <v>11</v>
      </c>
      <c r="G28" s="146">
        <f t="shared" si="0"/>
        <v>110</v>
      </c>
      <c r="H28" s="149">
        <f t="shared" si="1"/>
        <v>1085.6999999999998</v>
      </c>
      <c r="I28" s="149">
        <f t="shared" si="2"/>
        <v>90.47499999999998</v>
      </c>
      <c r="J28" s="150"/>
    </row>
    <row r="29" spans="1:10">
      <c r="A29" s="146">
        <f t="shared" si="3"/>
        <v>22</v>
      </c>
      <c r="B29" s="147" t="s">
        <v>385</v>
      </c>
      <c r="C29" s="148" t="s">
        <v>365</v>
      </c>
      <c r="D29" s="149">
        <v>80</v>
      </c>
      <c r="E29" s="146">
        <v>3</v>
      </c>
      <c r="F29" s="146">
        <v>11</v>
      </c>
      <c r="G29" s="146">
        <f t="shared" si="0"/>
        <v>33</v>
      </c>
      <c r="H29" s="149">
        <f t="shared" si="1"/>
        <v>2640</v>
      </c>
      <c r="I29" s="149">
        <f t="shared" si="2"/>
        <v>220</v>
      </c>
      <c r="J29" s="150"/>
    </row>
    <row r="30" spans="1:10">
      <c r="A30" s="146">
        <f t="shared" si="3"/>
        <v>23</v>
      </c>
      <c r="B30" s="147" t="s">
        <v>386</v>
      </c>
      <c r="C30" s="148" t="s">
        <v>387</v>
      </c>
      <c r="D30" s="149">
        <v>9.7200000000000006</v>
      </c>
      <c r="E30" s="146">
        <v>7</v>
      </c>
      <c r="F30" s="146">
        <v>11</v>
      </c>
      <c r="G30" s="146">
        <f t="shared" si="0"/>
        <v>77</v>
      </c>
      <c r="H30" s="149">
        <f t="shared" si="1"/>
        <v>748.44</v>
      </c>
      <c r="I30" s="149">
        <f t="shared" si="2"/>
        <v>62.370000000000005</v>
      </c>
      <c r="J30" s="150"/>
    </row>
    <row r="31" spans="1:10">
      <c r="A31" s="146">
        <f t="shared" si="3"/>
        <v>24</v>
      </c>
      <c r="B31" s="147" t="s">
        <v>388</v>
      </c>
      <c r="C31" s="148" t="s">
        <v>389</v>
      </c>
      <c r="D31" s="149">
        <v>23.99</v>
      </c>
      <c r="E31" s="146">
        <v>1</v>
      </c>
      <c r="F31" s="146">
        <v>11</v>
      </c>
      <c r="G31" s="146">
        <f t="shared" si="0"/>
        <v>11</v>
      </c>
      <c r="H31" s="149">
        <f t="shared" si="1"/>
        <v>263.89</v>
      </c>
      <c r="I31" s="149">
        <f t="shared" si="2"/>
        <v>21.990833333333331</v>
      </c>
      <c r="J31" s="150"/>
    </row>
    <row r="32" spans="1:10">
      <c r="A32" s="146">
        <f t="shared" si="3"/>
        <v>25</v>
      </c>
      <c r="B32" s="147" t="s">
        <v>390</v>
      </c>
      <c r="C32" s="148" t="s">
        <v>391</v>
      </c>
      <c r="D32" s="149">
        <v>27.9</v>
      </c>
      <c r="E32" s="146">
        <v>10</v>
      </c>
      <c r="F32" s="146">
        <v>11</v>
      </c>
      <c r="G32" s="146">
        <f t="shared" si="0"/>
        <v>110</v>
      </c>
      <c r="H32" s="149">
        <f t="shared" si="1"/>
        <v>3069</v>
      </c>
      <c r="I32" s="149">
        <f t="shared" si="2"/>
        <v>255.75</v>
      </c>
      <c r="J32" s="150"/>
    </row>
    <row r="33" spans="1:10">
      <c r="A33" s="146">
        <f t="shared" si="3"/>
        <v>26</v>
      </c>
      <c r="B33" s="147" t="s">
        <v>392</v>
      </c>
      <c r="C33" s="148" t="s">
        <v>393</v>
      </c>
      <c r="D33" s="149">
        <v>9.76</v>
      </c>
      <c r="E33" s="146">
        <v>40</v>
      </c>
      <c r="F33" s="146">
        <v>11</v>
      </c>
      <c r="G33" s="146">
        <f t="shared" si="0"/>
        <v>440</v>
      </c>
      <c r="H33" s="149">
        <f t="shared" si="1"/>
        <v>4294.3999999999996</v>
      </c>
      <c r="I33" s="149">
        <f t="shared" si="2"/>
        <v>357.86666666666662</v>
      </c>
      <c r="J33" s="150"/>
    </row>
    <row r="34" spans="1:10">
      <c r="A34" s="146">
        <f t="shared" si="3"/>
        <v>27</v>
      </c>
      <c r="B34" s="147" t="s">
        <v>394</v>
      </c>
      <c r="C34" s="148" t="s">
        <v>395</v>
      </c>
      <c r="D34" s="149">
        <v>24.6</v>
      </c>
      <c r="E34" s="146">
        <v>40</v>
      </c>
      <c r="F34" s="146">
        <v>11</v>
      </c>
      <c r="G34" s="146">
        <f t="shared" si="0"/>
        <v>440</v>
      </c>
      <c r="H34" s="149">
        <f t="shared" si="1"/>
        <v>10824</v>
      </c>
      <c r="I34" s="149">
        <f t="shared" si="2"/>
        <v>902</v>
      </c>
      <c r="J34" s="150"/>
    </row>
    <row r="35" spans="1:10">
      <c r="A35" s="146">
        <f t="shared" si="3"/>
        <v>28</v>
      </c>
      <c r="B35" s="147" t="s">
        <v>396</v>
      </c>
      <c r="C35" s="148" t="s">
        <v>397</v>
      </c>
      <c r="D35" s="149">
        <v>2.73</v>
      </c>
      <c r="E35" s="146">
        <v>1</v>
      </c>
      <c r="F35" s="146">
        <v>11</v>
      </c>
      <c r="G35" s="146">
        <f t="shared" si="0"/>
        <v>11</v>
      </c>
      <c r="H35" s="149">
        <f t="shared" si="1"/>
        <v>30.03</v>
      </c>
      <c r="I35" s="149">
        <f t="shared" si="2"/>
        <v>2.5024999999999999</v>
      </c>
      <c r="J35" s="150"/>
    </row>
    <row r="36" spans="1:10">
      <c r="A36" s="146">
        <f t="shared" si="3"/>
        <v>29</v>
      </c>
      <c r="B36" s="147" t="s">
        <v>398</v>
      </c>
      <c r="C36" s="148" t="s">
        <v>365</v>
      </c>
      <c r="D36" s="149">
        <v>3.99</v>
      </c>
      <c r="E36" s="146">
        <v>25</v>
      </c>
      <c r="F36" s="146">
        <v>11</v>
      </c>
      <c r="G36" s="146">
        <f t="shared" si="0"/>
        <v>275</v>
      </c>
      <c r="H36" s="149">
        <f t="shared" si="1"/>
        <v>1097.25</v>
      </c>
      <c r="I36" s="149">
        <f t="shared" si="2"/>
        <v>91.4375</v>
      </c>
      <c r="J36" s="150"/>
    </row>
    <row r="37" spans="1:10">
      <c r="A37" s="146">
        <f t="shared" si="3"/>
        <v>30</v>
      </c>
      <c r="B37" s="147" t="s">
        <v>399</v>
      </c>
      <c r="C37" s="148" t="s">
        <v>365</v>
      </c>
      <c r="D37" s="149">
        <v>20.95</v>
      </c>
      <c r="E37" s="146">
        <v>2</v>
      </c>
      <c r="F37" s="146">
        <v>11</v>
      </c>
      <c r="G37" s="146">
        <f t="shared" si="0"/>
        <v>22</v>
      </c>
      <c r="H37" s="149">
        <f t="shared" si="1"/>
        <v>460.9</v>
      </c>
      <c r="I37" s="149">
        <f t="shared" si="2"/>
        <v>38.408333333333331</v>
      </c>
      <c r="J37" s="150"/>
    </row>
    <row r="38" spans="1:10">
      <c r="A38" s="146">
        <f t="shared" si="3"/>
        <v>31</v>
      </c>
      <c r="B38" s="147" t="s">
        <v>400</v>
      </c>
      <c r="C38" s="148" t="s">
        <v>401</v>
      </c>
      <c r="D38" s="149">
        <v>5.7</v>
      </c>
      <c r="E38" s="146">
        <v>2</v>
      </c>
      <c r="F38" s="146">
        <v>11</v>
      </c>
      <c r="G38" s="146">
        <f t="shared" si="0"/>
        <v>22</v>
      </c>
      <c r="H38" s="149">
        <f t="shared" si="1"/>
        <v>125.4</v>
      </c>
      <c r="I38" s="149">
        <f t="shared" si="2"/>
        <v>10.450000000000001</v>
      </c>
      <c r="J38" s="150"/>
    </row>
    <row r="39" spans="1:10">
      <c r="A39" s="146">
        <f t="shared" si="3"/>
        <v>32</v>
      </c>
      <c r="B39" s="147" t="s">
        <v>402</v>
      </c>
      <c r="C39" s="148" t="s">
        <v>403</v>
      </c>
      <c r="D39" s="149">
        <v>14.5</v>
      </c>
      <c r="E39" s="146">
        <v>4</v>
      </c>
      <c r="F39" s="146">
        <v>11</v>
      </c>
      <c r="G39" s="146">
        <f t="shared" si="0"/>
        <v>44</v>
      </c>
      <c r="H39" s="149">
        <f t="shared" si="1"/>
        <v>638</v>
      </c>
      <c r="I39" s="149">
        <f t="shared" si="2"/>
        <v>53.166666666666664</v>
      </c>
      <c r="J39" s="150"/>
    </row>
    <row r="40" spans="1:10">
      <c r="A40" s="146">
        <f t="shared" si="3"/>
        <v>33</v>
      </c>
      <c r="B40" s="147" t="s">
        <v>404</v>
      </c>
      <c r="C40" s="148" t="s">
        <v>362</v>
      </c>
      <c r="D40" s="149">
        <v>6.5</v>
      </c>
      <c r="E40" s="146">
        <v>25</v>
      </c>
      <c r="F40" s="146">
        <v>11</v>
      </c>
      <c r="G40" s="146">
        <f t="shared" ref="G40:G71" si="4">E40*F40</f>
        <v>275</v>
      </c>
      <c r="H40" s="149">
        <f t="shared" ref="H40:H71" si="5">G40*D40</f>
        <v>1787.5</v>
      </c>
      <c r="I40" s="149">
        <f t="shared" ref="I40:I71" si="6">H40/12</f>
        <v>148.95833333333334</v>
      </c>
      <c r="J40" s="150"/>
    </row>
    <row r="41" spans="1:10">
      <c r="A41" s="146">
        <f t="shared" ref="A41:A73" si="7">A40+1</f>
        <v>34</v>
      </c>
      <c r="B41" s="147" t="s">
        <v>405</v>
      </c>
      <c r="C41" s="148" t="s">
        <v>371</v>
      </c>
      <c r="D41" s="149">
        <v>13.99</v>
      </c>
      <c r="E41" s="146">
        <v>3</v>
      </c>
      <c r="F41" s="146">
        <v>11</v>
      </c>
      <c r="G41" s="146">
        <f t="shared" si="4"/>
        <v>33</v>
      </c>
      <c r="H41" s="149">
        <f t="shared" si="5"/>
        <v>461.67</v>
      </c>
      <c r="I41" s="149">
        <f t="shared" si="6"/>
        <v>38.472500000000004</v>
      </c>
      <c r="J41" s="150"/>
    </row>
    <row r="42" spans="1:10">
      <c r="A42" s="146">
        <f t="shared" si="7"/>
        <v>35</v>
      </c>
      <c r="B42" s="147" t="s">
        <v>406</v>
      </c>
      <c r="C42" s="148" t="s">
        <v>407</v>
      </c>
      <c r="D42" s="149">
        <v>44</v>
      </c>
      <c r="E42" s="146">
        <v>3</v>
      </c>
      <c r="F42" s="146">
        <v>11</v>
      </c>
      <c r="G42" s="146">
        <f t="shared" si="4"/>
        <v>33</v>
      </c>
      <c r="H42" s="149">
        <f t="shared" si="5"/>
        <v>1452</v>
      </c>
      <c r="I42" s="149">
        <f t="shared" si="6"/>
        <v>121</v>
      </c>
      <c r="J42" s="150"/>
    </row>
    <row r="43" spans="1:10">
      <c r="A43" s="146">
        <f t="shared" si="7"/>
        <v>36</v>
      </c>
      <c r="B43" s="147" t="s">
        <v>408</v>
      </c>
      <c r="C43" s="148" t="s">
        <v>407</v>
      </c>
      <c r="D43" s="149">
        <v>20.100000000000001</v>
      </c>
      <c r="E43" s="146">
        <v>2</v>
      </c>
      <c r="F43" s="146">
        <v>11</v>
      </c>
      <c r="G43" s="146">
        <f t="shared" si="4"/>
        <v>22</v>
      </c>
      <c r="H43" s="149">
        <f t="shared" si="5"/>
        <v>442.20000000000005</v>
      </c>
      <c r="I43" s="149">
        <f t="shared" si="6"/>
        <v>36.85</v>
      </c>
      <c r="J43" s="150"/>
    </row>
    <row r="44" spans="1:10">
      <c r="A44" s="146">
        <f t="shared" si="7"/>
        <v>37</v>
      </c>
      <c r="B44" s="147" t="s">
        <v>409</v>
      </c>
      <c r="C44" s="148" t="s">
        <v>407</v>
      </c>
      <c r="D44" s="149">
        <v>26</v>
      </c>
      <c r="E44" s="146">
        <v>2</v>
      </c>
      <c r="F44" s="146">
        <v>11</v>
      </c>
      <c r="G44" s="146">
        <f t="shared" si="4"/>
        <v>22</v>
      </c>
      <c r="H44" s="149">
        <f t="shared" si="5"/>
        <v>572</v>
      </c>
      <c r="I44" s="149">
        <f t="shared" si="6"/>
        <v>47.666666666666664</v>
      </c>
      <c r="J44" s="150"/>
    </row>
    <row r="45" spans="1:10">
      <c r="A45" s="146">
        <f t="shared" si="7"/>
        <v>38</v>
      </c>
      <c r="B45" s="147" t="s">
        <v>410</v>
      </c>
      <c r="C45" s="148" t="s">
        <v>411</v>
      </c>
      <c r="D45" s="149">
        <v>10.1</v>
      </c>
      <c r="E45" s="146">
        <v>1</v>
      </c>
      <c r="F45" s="146">
        <v>11</v>
      </c>
      <c r="G45" s="146">
        <f t="shared" si="4"/>
        <v>11</v>
      </c>
      <c r="H45" s="149">
        <f t="shared" si="5"/>
        <v>111.1</v>
      </c>
      <c r="I45" s="149">
        <f t="shared" si="6"/>
        <v>9.2583333333333329</v>
      </c>
      <c r="J45" s="150"/>
    </row>
    <row r="46" spans="1:10">
      <c r="A46" s="146">
        <f t="shared" si="7"/>
        <v>39</v>
      </c>
      <c r="B46" s="147" t="s">
        <v>412</v>
      </c>
      <c r="C46" s="148" t="s">
        <v>371</v>
      </c>
      <c r="D46" s="149">
        <v>39.5</v>
      </c>
      <c r="E46" s="146">
        <v>3</v>
      </c>
      <c r="F46" s="146">
        <v>11</v>
      </c>
      <c r="G46" s="146">
        <f t="shared" si="4"/>
        <v>33</v>
      </c>
      <c r="H46" s="149">
        <f t="shared" si="5"/>
        <v>1303.5</v>
      </c>
      <c r="I46" s="149">
        <f t="shared" si="6"/>
        <v>108.625</v>
      </c>
      <c r="J46" s="150"/>
    </row>
    <row r="47" spans="1:10">
      <c r="A47" s="146">
        <f t="shared" si="7"/>
        <v>40</v>
      </c>
      <c r="B47" s="147" t="s">
        <v>413</v>
      </c>
      <c r="C47" s="148" t="s">
        <v>371</v>
      </c>
      <c r="D47" s="149">
        <v>26.99</v>
      </c>
      <c r="E47" s="146">
        <v>3</v>
      </c>
      <c r="F47" s="146">
        <v>11</v>
      </c>
      <c r="G47" s="146">
        <f t="shared" si="4"/>
        <v>33</v>
      </c>
      <c r="H47" s="149">
        <f t="shared" si="5"/>
        <v>890.67</v>
      </c>
      <c r="I47" s="149">
        <f t="shared" si="6"/>
        <v>74.222499999999997</v>
      </c>
      <c r="J47" s="150"/>
    </row>
    <row r="48" spans="1:10">
      <c r="A48" s="146">
        <f t="shared" si="7"/>
        <v>41</v>
      </c>
      <c r="B48" s="147" t="s">
        <v>414</v>
      </c>
      <c r="C48" s="148" t="s">
        <v>365</v>
      </c>
      <c r="D48" s="149">
        <v>275.89999999999998</v>
      </c>
      <c r="E48" s="146">
        <v>1</v>
      </c>
      <c r="F48" s="146">
        <v>1</v>
      </c>
      <c r="G48" s="146">
        <f t="shared" si="4"/>
        <v>1</v>
      </c>
      <c r="H48" s="149">
        <f t="shared" si="5"/>
        <v>275.89999999999998</v>
      </c>
      <c r="I48" s="149">
        <f t="shared" si="6"/>
        <v>22.991666666666664</v>
      </c>
      <c r="J48" s="150"/>
    </row>
    <row r="49" spans="1:10">
      <c r="A49" s="146">
        <f t="shared" si="7"/>
        <v>42</v>
      </c>
      <c r="B49" s="147" t="s">
        <v>415</v>
      </c>
      <c r="C49" s="148" t="s">
        <v>365</v>
      </c>
      <c r="D49" s="149">
        <v>179.9</v>
      </c>
      <c r="E49" s="146">
        <v>1</v>
      </c>
      <c r="F49" s="146">
        <v>1</v>
      </c>
      <c r="G49" s="146">
        <f t="shared" si="4"/>
        <v>1</v>
      </c>
      <c r="H49" s="149">
        <f t="shared" si="5"/>
        <v>179.9</v>
      </c>
      <c r="I49" s="149">
        <f t="shared" si="6"/>
        <v>14.991666666666667</v>
      </c>
      <c r="J49" s="150"/>
    </row>
    <row r="50" spans="1:10">
      <c r="A50" s="146">
        <f t="shared" si="7"/>
        <v>43</v>
      </c>
      <c r="B50" s="147" t="s">
        <v>416</v>
      </c>
      <c r="C50" s="148" t="s">
        <v>365</v>
      </c>
      <c r="D50" s="149">
        <v>45</v>
      </c>
      <c r="E50" s="146">
        <v>3</v>
      </c>
      <c r="F50" s="146">
        <v>1</v>
      </c>
      <c r="G50" s="146">
        <f t="shared" si="4"/>
        <v>3</v>
      </c>
      <c r="H50" s="149">
        <f t="shared" si="5"/>
        <v>135</v>
      </c>
      <c r="I50" s="149">
        <f t="shared" si="6"/>
        <v>11.25</v>
      </c>
      <c r="J50" s="150"/>
    </row>
    <row r="51" spans="1:10" ht="26">
      <c r="A51" s="146">
        <f t="shared" si="7"/>
        <v>44</v>
      </c>
      <c r="B51" s="147" t="s">
        <v>417</v>
      </c>
      <c r="C51" s="148" t="s">
        <v>365</v>
      </c>
      <c r="D51" s="149">
        <v>27.99</v>
      </c>
      <c r="E51" s="146">
        <v>15</v>
      </c>
      <c r="F51" s="146">
        <v>1</v>
      </c>
      <c r="G51" s="146">
        <f t="shared" si="4"/>
        <v>15</v>
      </c>
      <c r="H51" s="149">
        <f t="shared" si="5"/>
        <v>419.84999999999997</v>
      </c>
      <c r="I51" s="149">
        <f t="shared" si="6"/>
        <v>34.987499999999997</v>
      </c>
      <c r="J51" s="150"/>
    </row>
    <row r="52" spans="1:10">
      <c r="A52" s="146">
        <f t="shared" si="7"/>
        <v>45</v>
      </c>
      <c r="B52" s="147" t="s">
        <v>418</v>
      </c>
      <c r="C52" s="148" t="s">
        <v>365</v>
      </c>
      <c r="D52" s="149">
        <v>33.9</v>
      </c>
      <c r="E52" s="146">
        <v>5</v>
      </c>
      <c r="F52" s="146">
        <v>1</v>
      </c>
      <c r="G52" s="146">
        <f t="shared" si="4"/>
        <v>5</v>
      </c>
      <c r="H52" s="149">
        <f t="shared" si="5"/>
        <v>169.5</v>
      </c>
      <c r="I52" s="149">
        <f t="shared" si="6"/>
        <v>14.125</v>
      </c>
      <c r="J52" s="150"/>
    </row>
    <row r="53" spans="1:10" ht="26">
      <c r="A53" s="146">
        <f t="shared" si="7"/>
        <v>46</v>
      </c>
      <c r="B53" s="147" t="s">
        <v>419</v>
      </c>
      <c r="C53" s="148" t="s">
        <v>365</v>
      </c>
      <c r="D53" s="149">
        <v>45.68</v>
      </c>
      <c r="E53" s="146">
        <v>15</v>
      </c>
      <c r="F53" s="146">
        <v>1</v>
      </c>
      <c r="G53" s="146">
        <f t="shared" si="4"/>
        <v>15</v>
      </c>
      <c r="H53" s="149">
        <f t="shared" si="5"/>
        <v>685.2</v>
      </c>
      <c r="I53" s="149">
        <f t="shared" si="6"/>
        <v>57.1</v>
      </c>
      <c r="J53" s="150"/>
    </row>
    <row r="54" spans="1:10" ht="26">
      <c r="A54" s="146">
        <f t="shared" si="7"/>
        <v>47</v>
      </c>
      <c r="B54" s="147" t="s">
        <v>420</v>
      </c>
      <c r="C54" s="148" t="s">
        <v>365</v>
      </c>
      <c r="D54" s="149">
        <v>236.6</v>
      </c>
      <c r="E54" s="146">
        <v>1</v>
      </c>
      <c r="F54" s="146">
        <v>1</v>
      </c>
      <c r="G54" s="146">
        <f t="shared" si="4"/>
        <v>1</v>
      </c>
      <c r="H54" s="149">
        <f t="shared" si="5"/>
        <v>236.6</v>
      </c>
      <c r="I54" s="149">
        <f t="shared" si="6"/>
        <v>19.716666666666665</v>
      </c>
      <c r="J54" s="150"/>
    </row>
    <row r="55" spans="1:10" ht="26">
      <c r="A55" s="146">
        <f t="shared" si="7"/>
        <v>48</v>
      </c>
      <c r="B55" s="147" t="s">
        <v>421</v>
      </c>
      <c r="C55" s="148" t="s">
        <v>365</v>
      </c>
      <c r="D55" s="149">
        <v>199</v>
      </c>
      <c r="E55" s="146">
        <v>3</v>
      </c>
      <c r="F55" s="146">
        <v>1</v>
      </c>
      <c r="G55" s="146">
        <f t="shared" si="4"/>
        <v>3</v>
      </c>
      <c r="H55" s="149">
        <f t="shared" si="5"/>
        <v>597</v>
      </c>
      <c r="I55" s="149">
        <f t="shared" si="6"/>
        <v>49.75</v>
      </c>
      <c r="J55" s="150"/>
    </row>
    <row r="56" spans="1:10" ht="52">
      <c r="A56" s="146">
        <f t="shared" si="7"/>
        <v>49</v>
      </c>
      <c r="B56" s="147" t="s">
        <v>422</v>
      </c>
      <c r="C56" s="148" t="s">
        <v>365</v>
      </c>
      <c r="D56" s="149">
        <v>159</v>
      </c>
      <c r="E56" s="146">
        <v>7</v>
      </c>
      <c r="F56" s="146">
        <v>1</v>
      </c>
      <c r="G56" s="146">
        <f t="shared" si="4"/>
        <v>7</v>
      </c>
      <c r="H56" s="149">
        <f t="shared" si="5"/>
        <v>1113</v>
      </c>
      <c r="I56" s="149">
        <f t="shared" si="6"/>
        <v>92.75</v>
      </c>
      <c r="J56" s="150"/>
    </row>
    <row r="57" spans="1:10">
      <c r="A57" s="146">
        <f t="shared" si="7"/>
        <v>50</v>
      </c>
      <c r="B57" s="147" t="s">
        <v>423</v>
      </c>
      <c r="C57" s="148" t="s">
        <v>365</v>
      </c>
      <c r="D57" s="149">
        <v>150.30000000000001</v>
      </c>
      <c r="E57" s="146">
        <v>1</v>
      </c>
      <c r="F57" s="146">
        <v>1</v>
      </c>
      <c r="G57" s="146">
        <f t="shared" si="4"/>
        <v>1</v>
      </c>
      <c r="H57" s="149">
        <f t="shared" si="5"/>
        <v>150.30000000000001</v>
      </c>
      <c r="I57" s="149">
        <f t="shared" si="6"/>
        <v>12.525</v>
      </c>
      <c r="J57" s="150"/>
    </row>
    <row r="58" spans="1:10">
      <c r="A58" s="146">
        <f t="shared" si="7"/>
        <v>51</v>
      </c>
      <c r="B58" s="147" t="s">
        <v>424</v>
      </c>
      <c r="C58" s="148" t="s">
        <v>365</v>
      </c>
      <c r="D58" s="149">
        <v>16.25</v>
      </c>
      <c r="E58" s="146">
        <v>6</v>
      </c>
      <c r="F58" s="146">
        <v>1</v>
      </c>
      <c r="G58" s="146">
        <f t="shared" si="4"/>
        <v>6</v>
      </c>
      <c r="H58" s="149">
        <f t="shared" si="5"/>
        <v>97.5</v>
      </c>
      <c r="I58" s="149">
        <f t="shared" si="6"/>
        <v>8.125</v>
      </c>
      <c r="J58" s="150"/>
    </row>
    <row r="59" spans="1:10">
      <c r="A59" s="146">
        <f t="shared" si="7"/>
        <v>52</v>
      </c>
      <c r="B59" s="147" t="s">
        <v>425</v>
      </c>
      <c r="C59" s="148" t="s">
        <v>365</v>
      </c>
      <c r="D59" s="149">
        <v>14.91</v>
      </c>
      <c r="E59" s="146">
        <v>9</v>
      </c>
      <c r="F59" s="146">
        <v>1</v>
      </c>
      <c r="G59" s="146">
        <f t="shared" si="4"/>
        <v>9</v>
      </c>
      <c r="H59" s="149">
        <f t="shared" si="5"/>
        <v>134.19</v>
      </c>
      <c r="I59" s="149">
        <f t="shared" si="6"/>
        <v>11.182499999999999</v>
      </c>
      <c r="J59" s="150"/>
    </row>
    <row r="60" spans="1:10">
      <c r="A60" s="146">
        <f t="shared" si="7"/>
        <v>53</v>
      </c>
      <c r="B60" s="153" t="s">
        <v>426</v>
      </c>
      <c r="C60" s="148" t="s">
        <v>365</v>
      </c>
      <c r="D60" s="149">
        <v>38.9</v>
      </c>
      <c r="E60" s="146">
        <v>4</v>
      </c>
      <c r="F60" s="146">
        <v>1</v>
      </c>
      <c r="G60" s="146">
        <f t="shared" si="4"/>
        <v>4</v>
      </c>
      <c r="H60" s="149">
        <f t="shared" si="5"/>
        <v>155.6</v>
      </c>
      <c r="I60" s="149">
        <f t="shared" si="6"/>
        <v>12.966666666666667</v>
      </c>
      <c r="J60" s="150"/>
    </row>
    <row r="61" spans="1:10">
      <c r="A61" s="146">
        <f t="shared" si="7"/>
        <v>54</v>
      </c>
      <c r="B61" s="147" t="s">
        <v>427</v>
      </c>
      <c r="C61" s="148" t="s">
        <v>365</v>
      </c>
      <c r="D61" s="149">
        <v>17.899999999999999</v>
      </c>
      <c r="E61" s="146">
        <v>4</v>
      </c>
      <c r="F61" s="146">
        <v>1</v>
      </c>
      <c r="G61" s="146">
        <f t="shared" si="4"/>
        <v>4</v>
      </c>
      <c r="H61" s="149">
        <f t="shared" si="5"/>
        <v>71.599999999999994</v>
      </c>
      <c r="I61" s="149">
        <f t="shared" si="6"/>
        <v>5.9666666666666659</v>
      </c>
      <c r="J61" s="150"/>
    </row>
    <row r="62" spans="1:10" ht="52">
      <c r="A62" s="146">
        <f t="shared" si="7"/>
        <v>55</v>
      </c>
      <c r="B62" s="147" t="s">
        <v>428</v>
      </c>
      <c r="C62" s="148" t="s">
        <v>365</v>
      </c>
      <c r="D62" s="149">
        <v>22.75</v>
      </c>
      <c r="E62" s="146">
        <v>2</v>
      </c>
      <c r="F62" s="146">
        <v>1</v>
      </c>
      <c r="G62" s="146">
        <f t="shared" si="4"/>
        <v>2</v>
      </c>
      <c r="H62" s="149">
        <f t="shared" si="5"/>
        <v>45.5</v>
      </c>
      <c r="I62" s="149">
        <f t="shared" si="6"/>
        <v>3.7916666666666665</v>
      </c>
      <c r="J62" s="150"/>
    </row>
    <row r="63" spans="1:10">
      <c r="A63" s="146">
        <f t="shared" si="7"/>
        <v>56</v>
      </c>
      <c r="B63" s="147" t="s">
        <v>429</v>
      </c>
      <c r="C63" s="148" t="s">
        <v>365</v>
      </c>
      <c r="D63" s="149">
        <v>8.4</v>
      </c>
      <c r="E63" s="146">
        <v>9</v>
      </c>
      <c r="F63" s="146">
        <v>1</v>
      </c>
      <c r="G63" s="146">
        <f t="shared" si="4"/>
        <v>9</v>
      </c>
      <c r="H63" s="149">
        <f t="shared" si="5"/>
        <v>75.600000000000009</v>
      </c>
      <c r="I63" s="149">
        <f t="shared" si="6"/>
        <v>6.3000000000000007</v>
      </c>
      <c r="J63" s="150"/>
    </row>
    <row r="64" spans="1:10" ht="26">
      <c r="A64" s="146">
        <f t="shared" si="7"/>
        <v>57</v>
      </c>
      <c r="B64" s="147" t="s">
        <v>430</v>
      </c>
      <c r="C64" s="148" t="s">
        <v>365</v>
      </c>
      <c r="D64" s="149">
        <v>15.62</v>
      </c>
      <c r="E64" s="146">
        <v>5</v>
      </c>
      <c r="F64" s="146">
        <v>1</v>
      </c>
      <c r="G64" s="146">
        <f t="shared" si="4"/>
        <v>5</v>
      </c>
      <c r="H64" s="149">
        <f t="shared" si="5"/>
        <v>78.099999999999994</v>
      </c>
      <c r="I64" s="149">
        <f t="shared" si="6"/>
        <v>6.5083333333333329</v>
      </c>
      <c r="J64" s="150"/>
    </row>
    <row r="65" spans="1:10" ht="26">
      <c r="A65" s="146">
        <f t="shared" si="7"/>
        <v>58</v>
      </c>
      <c r="B65" s="147" t="s">
        <v>431</v>
      </c>
      <c r="C65" s="148" t="s">
        <v>365</v>
      </c>
      <c r="D65" s="149">
        <v>14.13</v>
      </c>
      <c r="E65" s="146">
        <v>5</v>
      </c>
      <c r="F65" s="146">
        <v>1</v>
      </c>
      <c r="G65" s="146">
        <f t="shared" si="4"/>
        <v>5</v>
      </c>
      <c r="H65" s="149">
        <f t="shared" si="5"/>
        <v>70.650000000000006</v>
      </c>
      <c r="I65" s="149">
        <f t="shared" si="6"/>
        <v>5.8875000000000002</v>
      </c>
      <c r="J65" s="150"/>
    </row>
    <row r="66" spans="1:10" ht="26">
      <c r="A66" s="146">
        <f t="shared" si="7"/>
        <v>59</v>
      </c>
      <c r="B66" s="147" t="s">
        <v>432</v>
      </c>
      <c r="C66" s="148" t="s">
        <v>365</v>
      </c>
      <c r="D66" s="149">
        <v>23.5</v>
      </c>
      <c r="E66" s="146">
        <v>5</v>
      </c>
      <c r="F66" s="146">
        <v>1</v>
      </c>
      <c r="G66" s="146">
        <f t="shared" si="4"/>
        <v>5</v>
      </c>
      <c r="H66" s="149">
        <f t="shared" si="5"/>
        <v>117.5</v>
      </c>
      <c r="I66" s="149">
        <f t="shared" si="6"/>
        <v>9.7916666666666661</v>
      </c>
      <c r="J66" s="150"/>
    </row>
    <row r="67" spans="1:10" ht="26">
      <c r="A67" s="146">
        <f t="shared" si="7"/>
        <v>60</v>
      </c>
      <c r="B67" s="147" t="s">
        <v>433</v>
      </c>
      <c r="C67" s="148" t="s">
        <v>365</v>
      </c>
      <c r="D67" s="149">
        <v>65.900000000000006</v>
      </c>
      <c r="E67" s="146">
        <v>1</v>
      </c>
      <c r="F67" s="146">
        <v>1</v>
      </c>
      <c r="G67" s="146">
        <f t="shared" si="4"/>
        <v>1</v>
      </c>
      <c r="H67" s="149">
        <f t="shared" si="5"/>
        <v>65.900000000000006</v>
      </c>
      <c r="I67" s="149">
        <f t="shared" si="6"/>
        <v>5.4916666666666671</v>
      </c>
      <c r="J67" s="150"/>
    </row>
    <row r="68" spans="1:10">
      <c r="A68" s="146">
        <f t="shared" si="7"/>
        <v>61</v>
      </c>
      <c r="B68" s="147" t="s">
        <v>434</v>
      </c>
      <c r="C68" s="148" t="s">
        <v>365</v>
      </c>
      <c r="D68" s="149">
        <v>85.81</v>
      </c>
      <c r="E68" s="146">
        <v>5</v>
      </c>
      <c r="F68" s="146">
        <v>1</v>
      </c>
      <c r="G68" s="146">
        <f t="shared" si="4"/>
        <v>5</v>
      </c>
      <c r="H68" s="149">
        <f t="shared" si="5"/>
        <v>429.05</v>
      </c>
      <c r="I68" s="149">
        <f t="shared" si="6"/>
        <v>35.75416666666667</v>
      </c>
      <c r="J68" s="150"/>
    </row>
    <row r="69" spans="1:10">
      <c r="A69" s="146">
        <f t="shared" si="7"/>
        <v>62</v>
      </c>
      <c r="B69" s="147" t="s">
        <v>435</v>
      </c>
      <c r="C69" s="148" t="s">
        <v>365</v>
      </c>
      <c r="D69" s="149">
        <v>9.69</v>
      </c>
      <c r="E69" s="146">
        <v>21</v>
      </c>
      <c r="F69" s="146">
        <v>1</v>
      </c>
      <c r="G69" s="146">
        <f t="shared" si="4"/>
        <v>21</v>
      </c>
      <c r="H69" s="149">
        <f t="shared" si="5"/>
        <v>203.48999999999998</v>
      </c>
      <c r="I69" s="149">
        <f t="shared" si="6"/>
        <v>16.9575</v>
      </c>
      <c r="J69" s="150"/>
    </row>
    <row r="70" spans="1:10">
      <c r="A70" s="146">
        <f t="shared" si="7"/>
        <v>63</v>
      </c>
      <c r="B70" s="147" t="s">
        <v>436</v>
      </c>
      <c r="C70" s="148" t="s">
        <v>365</v>
      </c>
      <c r="D70" s="149">
        <v>21.84</v>
      </c>
      <c r="E70" s="146">
        <v>1</v>
      </c>
      <c r="F70" s="146">
        <v>1</v>
      </c>
      <c r="G70" s="146">
        <f t="shared" si="4"/>
        <v>1</v>
      </c>
      <c r="H70" s="149">
        <f t="shared" si="5"/>
        <v>21.84</v>
      </c>
      <c r="I70" s="149">
        <f t="shared" si="6"/>
        <v>1.82</v>
      </c>
      <c r="J70" s="150"/>
    </row>
    <row r="71" spans="1:10">
      <c r="A71" s="146">
        <f t="shared" si="7"/>
        <v>64</v>
      </c>
      <c r="B71" s="147" t="s">
        <v>437</v>
      </c>
      <c r="C71" s="148" t="s">
        <v>365</v>
      </c>
      <c r="D71" s="149">
        <v>32.299999999999997</v>
      </c>
      <c r="E71" s="146">
        <v>4</v>
      </c>
      <c r="F71" s="146">
        <v>1</v>
      </c>
      <c r="G71" s="146">
        <f t="shared" si="4"/>
        <v>4</v>
      </c>
      <c r="H71" s="149">
        <f t="shared" si="5"/>
        <v>129.19999999999999</v>
      </c>
      <c r="I71" s="149">
        <f t="shared" si="6"/>
        <v>10.766666666666666</v>
      </c>
      <c r="J71" s="150"/>
    </row>
    <row r="72" spans="1:10">
      <c r="A72" s="146">
        <f t="shared" si="7"/>
        <v>65</v>
      </c>
      <c r="B72" s="147" t="s">
        <v>438</v>
      </c>
      <c r="C72" s="148" t="s">
        <v>365</v>
      </c>
      <c r="D72" s="149">
        <v>11.98</v>
      </c>
      <c r="E72" s="146">
        <v>28</v>
      </c>
      <c r="F72" s="146">
        <v>1</v>
      </c>
      <c r="G72" s="146">
        <f t="shared" ref="G72:G73" si="8">E72*F72</f>
        <v>28</v>
      </c>
      <c r="H72" s="149">
        <f t="shared" ref="H72:H73" si="9">G72*D72</f>
        <v>335.44</v>
      </c>
      <c r="I72" s="149">
        <f t="shared" ref="I72:I73" si="10">H72/12</f>
        <v>27.953333333333333</v>
      </c>
      <c r="J72" s="150"/>
    </row>
    <row r="73" spans="1:10">
      <c r="A73" s="146">
        <f t="shared" si="7"/>
        <v>66</v>
      </c>
      <c r="B73" s="147" t="s">
        <v>439</v>
      </c>
      <c r="C73" s="148" t="s">
        <v>365</v>
      </c>
      <c r="D73" s="149">
        <v>4.3899999999999997</v>
      </c>
      <c r="E73" s="146">
        <v>10</v>
      </c>
      <c r="F73" s="146">
        <v>1</v>
      </c>
      <c r="G73" s="146">
        <f t="shared" si="8"/>
        <v>10</v>
      </c>
      <c r="H73" s="149">
        <f t="shared" si="9"/>
        <v>43.9</v>
      </c>
      <c r="I73" s="149">
        <f t="shared" si="10"/>
        <v>3.6583333333333332</v>
      </c>
      <c r="J73" s="150"/>
    </row>
    <row r="74" spans="1:10">
      <c r="A74" s="253" t="s">
        <v>21</v>
      </c>
      <c r="B74" s="253"/>
      <c r="C74" s="253"/>
      <c r="D74" s="253"/>
      <c r="E74" s="253"/>
      <c r="F74" s="253"/>
      <c r="G74" s="253"/>
      <c r="H74" s="154">
        <f>SUM(H8:H73)</f>
        <v>48598.399999999987</v>
      </c>
      <c r="I74" s="154">
        <f>SUM(I8:I73)</f>
        <v>4049.8666666666659</v>
      </c>
      <c r="J74" s="150"/>
    </row>
    <row r="75" spans="1:10">
      <c r="A75" s="253" t="s">
        <v>440</v>
      </c>
      <c r="B75" s="253"/>
      <c r="C75" s="253"/>
      <c r="D75" s="253"/>
      <c r="E75" s="253"/>
      <c r="F75" s="253"/>
      <c r="G75" s="253"/>
      <c r="H75" s="253"/>
      <c r="I75" s="154">
        <f>+I74/7</f>
        <v>578.55238095238087</v>
      </c>
      <c r="J75" s="150"/>
    </row>
    <row r="76" spans="1:10">
      <c r="A76" s="150"/>
      <c r="B76" s="155"/>
      <c r="C76" s="155"/>
      <c r="D76" s="150"/>
      <c r="E76" s="150"/>
      <c r="F76" s="150"/>
      <c r="G76" s="150"/>
      <c r="H76" s="150"/>
      <c r="I76" s="150"/>
      <c r="J76" s="150"/>
    </row>
    <row r="77" spans="1:10">
      <c r="A77" s="150"/>
      <c r="B77" s="155"/>
      <c r="C77" s="155"/>
      <c r="D77" s="150"/>
      <c r="E77" s="150"/>
      <c r="F77" s="150"/>
      <c r="G77" s="150"/>
      <c r="H77" s="150"/>
      <c r="I77" s="150"/>
      <c r="J77" s="150"/>
    </row>
    <row r="78" spans="1:10" ht="17">
      <c r="A78" s="254" t="s">
        <v>441</v>
      </c>
      <c r="B78" s="254"/>
      <c r="C78" s="254"/>
      <c r="D78" s="254"/>
      <c r="E78" s="254"/>
      <c r="F78" s="254"/>
      <c r="G78" s="254"/>
      <c r="H78" s="254"/>
      <c r="I78" s="254"/>
      <c r="J78" s="150"/>
    </row>
    <row r="79" spans="1:10">
      <c r="A79" s="142"/>
      <c r="B79" s="143"/>
      <c r="C79" s="143"/>
      <c r="D79" s="142"/>
      <c r="E79" s="142"/>
      <c r="F79" s="142"/>
      <c r="G79" s="142"/>
      <c r="H79" s="142"/>
      <c r="I79" s="142"/>
      <c r="J79" s="150"/>
    </row>
    <row r="80" spans="1:10" ht="26">
      <c r="A80" s="144" t="s">
        <v>6</v>
      </c>
      <c r="B80" s="144" t="s">
        <v>7</v>
      </c>
      <c r="C80" s="144" t="s">
        <v>353</v>
      </c>
      <c r="D80" s="144" t="s">
        <v>8</v>
      </c>
      <c r="E80" s="144" t="s">
        <v>354</v>
      </c>
      <c r="F80" s="144" t="s">
        <v>355</v>
      </c>
      <c r="G80" s="144" t="s">
        <v>356</v>
      </c>
      <c r="H80" s="144" t="s">
        <v>357</v>
      </c>
      <c r="I80" s="144" t="s">
        <v>358</v>
      </c>
      <c r="J80" s="150"/>
    </row>
    <row r="81" spans="1:10" ht="39">
      <c r="A81" s="146">
        <v>1</v>
      </c>
      <c r="B81" s="147" t="s">
        <v>359</v>
      </c>
      <c r="C81" s="148" t="s">
        <v>360</v>
      </c>
      <c r="D81" s="149">
        <v>19.2</v>
      </c>
      <c r="E81" s="146">
        <v>4</v>
      </c>
      <c r="F81" s="146">
        <v>1</v>
      </c>
      <c r="G81" s="146">
        <f t="shared" ref="G81:G120" si="11">E81*F81</f>
        <v>4</v>
      </c>
      <c r="H81" s="149">
        <f t="shared" ref="H81:H120" si="12">G81*D81</f>
        <v>76.8</v>
      </c>
      <c r="I81" s="149">
        <f t="shared" ref="I81:I120" si="13">H81/12</f>
        <v>6.3999999999999995</v>
      </c>
      <c r="J81" s="150"/>
    </row>
    <row r="82" spans="1:10">
      <c r="A82" s="146">
        <v>2</v>
      </c>
      <c r="B82" s="147" t="s">
        <v>361</v>
      </c>
      <c r="C82" s="148" t="s">
        <v>362</v>
      </c>
      <c r="D82" s="149">
        <v>4.87</v>
      </c>
      <c r="E82" s="146">
        <v>12</v>
      </c>
      <c r="F82" s="146">
        <v>1</v>
      </c>
      <c r="G82" s="146">
        <f t="shared" si="11"/>
        <v>12</v>
      </c>
      <c r="H82" s="149">
        <f t="shared" si="12"/>
        <v>58.44</v>
      </c>
      <c r="I82" s="149">
        <f t="shared" si="13"/>
        <v>4.87</v>
      </c>
      <c r="J82" s="150"/>
    </row>
    <row r="83" spans="1:10">
      <c r="A83" s="146">
        <v>3</v>
      </c>
      <c r="B83" s="147" t="s">
        <v>363</v>
      </c>
      <c r="C83" s="148" t="s">
        <v>362</v>
      </c>
      <c r="D83" s="149">
        <v>10.67</v>
      </c>
      <c r="E83" s="146">
        <v>6</v>
      </c>
      <c r="F83" s="146">
        <v>1</v>
      </c>
      <c r="G83" s="146">
        <f t="shared" si="11"/>
        <v>6</v>
      </c>
      <c r="H83" s="149">
        <f t="shared" si="12"/>
        <v>64.02</v>
      </c>
      <c r="I83" s="149">
        <f t="shared" si="13"/>
        <v>5.335</v>
      </c>
      <c r="J83" s="150"/>
    </row>
    <row r="84" spans="1:10">
      <c r="A84" s="146">
        <v>4</v>
      </c>
      <c r="B84" s="147" t="s">
        <v>364</v>
      </c>
      <c r="C84" s="148" t="s">
        <v>365</v>
      </c>
      <c r="D84" s="149">
        <v>4.5</v>
      </c>
      <c r="E84" s="146">
        <v>1</v>
      </c>
      <c r="F84" s="146">
        <v>1</v>
      </c>
      <c r="G84" s="146">
        <f t="shared" si="11"/>
        <v>1</v>
      </c>
      <c r="H84" s="149">
        <f t="shared" si="12"/>
        <v>4.5</v>
      </c>
      <c r="I84" s="149">
        <f t="shared" si="13"/>
        <v>0.375</v>
      </c>
      <c r="J84" s="150"/>
    </row>
    <row r="85" spans="1:10">
      <c r="A85" s="146">
        <v>5</v>
      </c>
      <c r="B85" s="147" t="s">
        <v>366</v>
      </c>
      <c r="C85" s="148" t="s">
        <v>362</v>
      </c>
      <c r="D85" s="149">
        <v>19.29</v>
      </c>
      <c r="E85" s="146">
        <v>15</v>
      </c>
      <c r="F85" s="146">
        <v>1</v>
      </c>
      <c r="G85" s="146">
        <f t="shared" si="11"/>
        <v>15</v>
      </c>
      <c r="H85" s="149">
        <f t="shared" si="12"/>
        <v>289.34999999999997</v>
      </c>
      <c r="I85" s="149">
        <f t="shared" si="13"/>
        <v>24.112499999999997</v>
      </c>
      <c r="J85" s="150"/>
    </row>
    <row r="86" spans="1:10">
      <c r="A86" s="146">
        <v>6</v>
      </c>
      <c r="B86" s="151" t="s">
        <v>367</v>
      </c>
      <c r="C86" s="148" t="s">
        <v>362</v>
      </c>
      <c r="D86" s="149">
        <v>1.99</v>
      </c>
      <c r="E86" s="146">
        <v>20</v>
      </c>
      <c r="F86" s="146">
        <v>1</v>
      </c>
      <c r="G86" s="146">
        <f t="shared" si="11"/>
        <v>20</v>
      </c>
      <c r="H86" s="149">
        <f t="shared" si="12"/>
        <v>39.799999999999997</v>
      </c>
      <c r="I86" s="149">
        <f t="shared" si="13"/>
        <v>3.3166666666666664</v>
      </c>
      <c r="J86" s="150"/>
    </row>
    <row r="87" spans="1:10">
      <c r="A87" s="156">
        <v>7</v>
      </c>
      <c r="B87" s="147" t="s">
        <v>368</v>
      </c>
      <c r="C87" s="148" t="s">
        <v>369</v>
      </c>
      <c r="D87" s="149">
        <v>17.149999999999999</v>
      </c>
      <c r="E87" s="146">
        <v>1</v>
      </c>
      <c r="F87" s="146">
        <v>1</v>
      </c>
      <c r="G87" s="146">
        <f t="shared" si="11"/>
        <v>1</v>
      </c>
      <c r="H87" s="149">
        <f t="shared" si="12"/>
        <v>17.149999999999999</v>
      </c>
      <c r="I87" s="149">
        <f t="shared" si="13"/>
        <v>1.4291666666666665</v>
      </c>
      <c r="J87" s="150"/>
    </row>
    <row r="88" spans="1:10">
      <c r="A88" s="146">
        <v>8</v>
      </c>
      <c r="B88" s="152" t="s">
        <v>370</v>
      </c>
      <c r="C88" s="148" t="s">
        <v>371</v>
      </c>
      <c r="D88" s="149">
        <v>1.59</v>
      </c>
      <c r="E88" s="146">
        <v>10</v>
      </c>
      <c r="F88" s="146">
        <v>1</v>
      </c>
      <c r="G88" s="146">
        <f t="shared" si="11"/>
        <v>10</v>
      </c>
      <c r="H88" s="149">
        <f t="shared" si="12"/>
        <v>15.9</v>
      </c>
      <c r="I88" s="149">
        <f t="shared" si="13"/>
        <v>1.325</v>
      </c>
      <c r="J88" s="150"/>
    </row>
    <row r="89" spans="1:10">
      <c r="A89" s="146">
        <v>9</v>
      </c>
      <c r="B89" s="147" t="s">
        <v>372</v>
      </c>
      <c r="C89" s="148" t="s">
        <v>365</v>
      </c>
      <c r="D89" s="149">
        <v>3</v>
      </c>
      <c r="E89" s="146">
        <v>1</v>
      </c>
      <c r="F89" s="146">
        <v>1</v>
      </c>
      <c r="G89" s="146">
        <f t="shared" si="11"/>
        <v>1</v>
      </c>
      <c r="H89" s="149">
        <f t="shared" si="12"/>
        <v>3</v>
      </c>
      <c r="I89" s="149">
        <f t="shared" si="13"/>
        <v>0.25</v>
      </c>
      <c r="J89" s="150"/>
    </row>
    <row r="90" spans="1:10">
      <c r="A90" s="146">
        <v>10</v>
      </c>
      <c r="B90" s="147" t="s">
        <v>373</v>
      </c>
      <c r="C90" s="148" t="s">
        <v>365</v>
      </c>
      <c r="D90" s="149">
        <v>0.77</v>
      </c>
      <c r="E90" s="146">
        <v>4</v>
      </c>
      <c r="F90" s="146">
        <v>1</v>
      </c>
      <c r="G90" s="146">
        <f t="shared" si="11"/>
        <v>4</v>
      </c>
      <c r="H90" s="149">
        <f t="shared" si="12"/>
        <v>3.08</v>
      </c>
      <c r="I90" s="149">
        <f t="shared" si="13"/>
        <v>0.25666666666666665</v>
      </c>
      <c r="J90" s="150"/>
    </row>
    <row r="91" spans="1:10">
      <c r="A91" s="146">
        <v>11</v>
      </c>
      <c r="B91" s="147" t="s">
        <v>374</v>
      </c>
      <c r="C91" s="148" t="s">
        <v>365</v>
      </c>
      <c r="D91" s="149">
        <v>1.24</v>
      </c>
      <c r="E91" s="146">
        <v>4</v>
      </c>
      <c r="F91" s="146">
        <v>1</v>
      </c>
      <c r="G91" s="146">
        <f t="shared" si="11"/>
        <v>4</v>
      </c>
      <c r="H91" s="149">
        <f t="shared" si="12"/>
        <v>4.96</v>
      </c>
      <c r="I91" s="149">
        <f t="shared" si="13"/>
        <v>0.41333333333333333</v>
      </c>
      <c r="J91" s="150"/>
    </row>
    <row r="92" spans="1:10">
      <c r="A92" s="146">
        <v>12</v>
      </c>
      <c r="B92" s="147" t="s">
        <v>375</v>
      </c>
      <c r="C92" s="148" t="s">
        <v>365</v>
      </c>
      <c r="D92" s="149">
        <v>1.24</v>
      </c>
      <c r="E92" s="146">
        <v>4</v>
      </c>
      <c r="F92" s="146">
        <v>1</v>
      </c>
      <c r="G92" s="146">
        <f t="shared" si="11"/>
        <v>4</v>
      </c>
      <c r="H92" s="149">
        <f t="shared" si="12"/>
        <v>4.96</v>
      </c>
      <c r="I92" s="149">
        <f t="shared" si="13"/>
        <v>0.41333333333333333</v>
      </c>
      <c r="J92" s="150"/>
    </row>
    <row r="93" spans="1:10">
      <c r="A93" s="146">
        <v>13</v>
      </c>
      <c r="B93" s="147" t="s">
        <v>376</v>
      </c>
      <c r="C93" s="148" t="s">
        <v>365</v>
      </c>
      <c r="D93" s="149">
        <v>1.78</v>
      </c>
      <c r="E93" s="146">
        <v>1</v>
      </c>
      <c r="F93" s="146">
        <v>1</v>
      </c>
      <c r="G93" s="146">
        <f t="shared" si="11"/>
        <v>1</v>
      </c>
      <c r="H93" s="149">
        <f t="shared" si="12"/>
        <v>1.78</v>
      </c>
      <c r="I93" s="149">
        <f t="shared" si="13"/>
        <v>0.14833333333333334</v>
      </c>
      <c r="J93" s="150"/>
    </row>
    <row r="94" spans="1:10">
      <c r="A94" s="146">
        <v>14</v>
      </c>
      <c r="B94" s="147" t="s">
        <v>377</v>
      </c>
      <c r="C94" s="148" t="s">
        <v>371</v>
      </c>
      <c r="D94" s="149">
        <v>3.19</v>
      </c>
      <c r="E94" s="146">
        <v>10</v>
      </c>
      <c r="F94" s="146">
        <v>1</v>
      </c>
      <c r="G94" s="146">
        <f t="shared" si="11"/>
        <v>10</v>
      </c>
      <c r="H94" s="149">
        <f t="shared" si="12"/>
        <v>31.9</v>
      </c>
      <c r="I94" s="149">
        <f t="shared" si="13"/>
        <v>2.6583333333333332</v>
      </c>
      <c r="J94" s="150"/>
    </row>
    <row r="95" spans="1:10">
      <c r="A95" s="146">
        <v>15</v>
      </c>
      <c r="B95" s="147" t="s">
        <v>378</v>
      </c>
      <c r="C95" s="148" t="s">
        <v>371</v>
      </c>
      <c r="D95" s="149">
        <v>2.25</v>
      </c>
      <c r="E95" s="146">
        <v>14</v>
      </c>
      <c r="F95" s="146">
        <v>1</v>
      </c>
      <c r="G95" s="146">
        <f t="shared" si="11"/>
        <v>14</v>
      </c>
      <c r="H95" s="149">
        <f t="shared" si="12"/>
        <v>31.5</v>
      </c>
      <c r="I95" s="149">
        <f t="shared" si="13"/>
        <v>2.625</v>
      </c>
      <c r="J95" s="150"/>
    </row>
    <row r="96" spans="1:10">
      <c r="A96" s="146">
        <v>16</v>
      </c>
      <c r="B96" s="147" t="s">
        <v>379</v>
      </c>
      <c r="C96" s="148" t="s">
        <v>371</v>
      </c>
      <c r="D96" s="149">
        <v>42.53</v>
      </c>
      <c r="E96" s="146">
        <v>10</v>
      </c>
      <c r="F96" s="146">
        <v>1</v>
      </c>
      <c r="G96" s="146">
        <f t="shared" si="11"/>
        <v>10</v>
      </c>
      <c r="H96" s="149">
        <f t="shared" si="12"/>
        <v>425.3</v>
      </c>
      <c r="I96" s="149">
        <f t="shared" si="13"/>
        <v>35.44166666666667</v>
      </c>
      <c r="J96" s="150"/>
    </row>
    <row r="97" spans="1:10">
      <c r="A97" s="146">
        <v>17</v>
      </c>
      <c r="B97" s="147" t="s">
        <v>379</v>
      </c>
      <c r="C97" s="148" t="s">
        <v>369</v>
      </c>
      <c r="D97" s="149">
        <v>42.53</v>
      </c>
      <c r="E97" s="146">
        <v>1</v>
      </c>
      <c r="F97" s="146">
        <v>1</v>
      </c>
      <c r="G97" s="146">
        <f t="shared" si="11"/>
        <v>1</v>
      </c>
      <c r="H97" s="149">
        <f t="shared" si="12"/>
        <v>42.53</v>
      </c>
      <c r="I97" s="149">
        <f t="shared" si="13"/>
        <v>3.5441666666666669</v>
      </c>
      <c r="J97" s="150"/>
    </row>
    <row r="98" spans="1:10">
      <c r="A98" s="146">
        <v>18</v>
      </c>
      <c r="B98" s="147" t="s">
        <v>380</v>
      </c>
      <c r="C98" s="148" t="s">
        <v>365</v>
      </c>
      <c r="D98" s="149">
        <v>4.68</v>
      </c>
      <c r="E98" s="146">
        <v>2</v>
      </c>
      <c r="F98" s="146">
        <v>1</v>
      </c>
      <c r="G98" s="146">
        <f t="shared" si="11"/>
        <v>2</v>
      </c>
      <c r="H98" s="149">
        <f t="shared" si="12"/>
        <v>9.36</v>
      </c>
      <c r="I98" s="149">
        <f t="shared" si="13"/>
        <v>0.77999999999999992</v>
      </c>
      <c r="J98" s="150"/>
    </row>
    <row r="99" spans="1:10">
      <c r="A99" s="146">
        <v>19</v>
      </c>
      <c r="B99" s="147" t="s">
        <v>381</v>
      </c>
      <c r="C99" s="148" t="s">
        <v>382</v>
      </c>
      <c r="D99" s="149">
        <v>2.96</v>
      </c>
      <c r="E99" s="146">
        <v>5</v>
      </c>
      <c r="F99" s="146">
        <v>1</v>
      </c>
      <c r="G99" s="146">
        <f t="shared" si="11"/>
        <v>5</v>
      </c>
      <c r="H99" s="149">
        <f t="shared" si="12"/>
        <v>14.8</v>
      </c>
      <c r="I99" s="149">
        <f t="shared" si="13"/>
        <v>1.2333333333333334</v>
      </c>
      <c r="J99" s="150"/>
    </row>
    <row r="100" spans="1:10">
      <c r="A100" s="146">
        <v>20</v>
      </c>
      <c r="B100" s="147" t="s">
        <v>383</v>
      </c>
      <c r="C100" s="148" t="s">
        <v>365</v>
      </c>
      <c r="D100" s="149">
        <v>3.53</v>
      </c>
      <c r="E100" s="146">
        <v>7</v>
      </c>
      <c r="F100" s="146">
        <v>1</v>
      </c>
      <c r="G100" s="146">
        <f t="shared" si="11"/>
        <v>7</v>
      </c>
      <c r="H100" s="149">
        <f t="shared" si="12"/>
        <v>24.709999999999997</v>
      </c>
      <c r="I100" s="149">
        <f t="shared" si="13"/>
        <v>2.0591666666666666</v>
      </c>
      <c r="J100" s="150"/>
    </row>
    <row r="101" spans="1:10">
      <c r="A101" s="146">
        <v>21</v>
      </c>
      <c r="B101" s="147" t="s">
        <v>384</v>
      </c>
      <c r="C101" s="148" t="s">
        <v>365</v>
      </c>
      <c r="D101" s="149">
        <v>9.8699999999999992</v>
      </c>
      <c r="E101" s="146">
        <v>10</v>
      </c>
      <c r="F101" s="146">
        <v>1</v>
      </c>
      <c r="G101" s="146">
        <f t="shared" si="11"/>
        <v>10</v>
      </c>
      <c r="H101" s="149">
        <f t="shared" si="12"/>
        <v>98.699999999999989</v>
      </c>
      <c r="I101" s="149">
        <f t="shared" si="13"/>
        <v>8.2249999999999996</v>
      </c>
      <c r="J101" s="150"/>
    </row>
    <row r="102" spans="1:10">
      <c r="A102" s="146">
        <v>22</v>
      </c>
      <c r="B102" s="147" t="s">
        <v>385</v>
      </c>
      <c r="C102" s="148" t="s">
        <v>365</v>
      </c>
      <c r="D102" s="149">
        <v>80</v>
      </c>
      <c r="E102" s="146">
        <v>3</v>
      </c>
      <c r="F102" s="146">
        <v>1</v>
      </c>
      <c r="G102" s="146">
        <f t="shared" si="11"/>
        <v>3</v>
      </c>
      <c r="H102" s="149">
        <f t="shared" si="12"/>
        <v>240</v>
      </c>
      <c r="I102" s="149">
        <f t="shared" si="13"/>
        <v>20</v>
      </c>
      <c r="J102" s="142"/>
    </row>
    <row r="103" spans="1:10">
      <c r="A103" s="146">
        <v>23</v>
      </c>
      <c r="B103" s="147" t="s">
        <v>386</v>
      </c>
      <c r="C103" s="148" t="s">
        <v>387</v>
      </c>
      <c r="D103" s="149">
        <v>9.7200000000000006</v>
      </c>
      <c r="E103" s="146">
        <v>7</v>
      </c>
      <c r="F103" s="146">
        <v>1</v>
      </c>
      <c r="G103" s="146">
        <f t="shared" si="11"/>
        <v>7</v>
      </c>
      <c r="H103" s="149">
        <f t="shared" si="12"/>
        <v>68.040000000000006</v>
      </c>
      <c r="I103" s="149">
        <f t="shared" si="13"/>
        <v>5.6700000000000008</v>
      </c>
      <c r="J103" s="142"/>
    </row>
    <row r="104" spans="1:10">
      <c r="A104" s="146">
        <v>24</v>
      </c>
      <c r="B104" s="147" t="s">
        <v>388</v>
      </c>
      <c r="C104" s="148" t="s">
        <v>389</v>
      </c>
      <c r="D104" s="149">
        <v>23.99</v>
      </c>
      <c r="E104" s="146">
        <v>1</v>
      </c>
      <c r="F104" s="146">
        <v>1</v>
      </c>
      <c r="G104" s="146">
        <f t="shared" si="11"/>
        <v>1</v>
      </c>
      <c r="H104" s="149">
        <f t="shared" si="12"/>
        <v>23.99</v>
      </c>
      <c r="I104" s="149">
        <f t="shared" si="13"/>
        <v>1.9991666666666665</v>
      </c>
      <c r="J104" s="142"/>
    </row>
    <row r="105" spans="1:10">
      <c r="A105" s="146">
        <v>25</v>
      </c>
      <c r="B105" s="147" t="s">
        <v>390</v>
      </c>
      <c r="C105" s="148" t="s">
        <v>391</v>
      </c>
      <c r="D105" s="149">
        <v>27.9</v>
      </c>
      <c r="E105" s="146">
        <v>4</v>
      </c>
      <c r="F105" s="146">
        <v>1</v>
      </c>
      <c r="G105" s="146">
        <f t="shared" si="11"/>
        <v>4</v>
      </c>
      <c r="H105" s="149">
        <f t="shared" si="12"/>
        <v>111.6</v>
      </c>
      <c r="I105" s="149">
        <f t="shared" si="13"/>
        <v>9.2999999999999989</v>
      </c>
      <c r="J105" s="142"/>
    </row>
    <row r="106" spans="1:10">
      <c r="A106" s="146">
        <v>26</v>
      </c>
      <c r="B106" s="147" t="s">
        <v>392</v>
      </c>
      <c r="C106" s="148" t="s">
        <v>393</v>
      </c>
      <c r="D106" s="149">
        <v>9.76</v>
      </c>
      <c r="E106" s="146">
        <v>15</v>
      </c>
      <c r="F106" s="146">
        <v>1</v>
      </c>
      <c r="G106" s="146">
        <f t="shared" si="11"/>
        <v>15</v>
      </c>
      <c r="H106" s="149">
        <f t="shared" si="12"/>
        <v>146.4</v>
      </c>
      <c r="I106" s="149">
        <f t="shared" si="13"/>
        <v>12.200000000000001</v>
      </c>
      <c r="J106" s="142"/>
    </row>
    <row r="107" spans="1:10">
      <c r="A107" s="146">
        <v>27</v>
      </c>
      <c r="B107" s="147" t="s">
        <v>394</v>
      </c>
      <c r="C107" s="148" t="s">
        <v>395</v>
      </c>
      <c r="D107" s="149">
        <v>24.6</v>
      </c>
      <c r="E107" s="146">
        <v>15</v>
      </c>
      <c r="F107" s="146">
        <v>1</v>
      </c>
      <c r="G107" s="146">
        <f t="shared" si="11"/>
        <v>15</v>
      </c>
      <c r="H107" s="149">
        <f t="shared" si="12"/>
        <v>369</v>
      </c>
      <c r="I107" s="149">
        <f t="shared" si="13"/>
        <v>30.75</v>
      </c>
      <c r="J107" s="142"/>
    </row>
    <row r="108" spans="1:10">
      <c r="A108" s="146">
        <v>28</v>
      </c>
      <c r="B108" s="147" t="s">
        <v>396</v>
      </c>
      <c r="C108" s="148" t="s">
        <v>397</v>
      </c>
      <c r="D108" s="149">
        <v>2.73</v>
      </c>
      <c r="E108" s="146">
        <v>1</v>
      </c>
      <c r="F108" s="146">
        <v>1</v>
      </c>
      <c r="G108" s="146">
        <f t="shared" si="11"/>
        <v>1</v>
      </c>
      <c r="H108" s="149">
        <f t="shared" si="12"/>
        <v>2.73</v>
      </c>
      <c r="I108" s="149">
        <f t="shared" si="13"/>
        <v>0.22750000000000001</v>
      </c>
      <c r="J108" s="142"/>
    </row>
    <row r="109" spans="1:10">
      <c r="A109" s="146">
        <v>29</v>
      </c>
      <c r="B109" s="147" t="s">
        <v>398</v>
      </c>
      <c r="C109" s="148" t="s">
        <v>365</v>
      </c>
      <c r="D109" s="149">
        <v>3.99</v>
      </c>
      <c r="E109" s="146">
        <v>12</v>
      </c>
      <c r="F109" s="146">
        <v>1</v>
      </c>
      <c r="G109" s="146">
        <f t="shared" si="11"/>
        <v>12</v>
      </c>
      <c r="H109" s="149">
        <f t="shared" si="12"/>
        <v>47.88</v>
      </c>
      <c r="I109" s="149">
        <f t="shared" si="13"/>
        <v>3.99</v>
      </c>
      <c r="J109" s="142"/>
    </row>
    <row r="110" spans="1:10">
      <c r="A110" s="146">
        <v>30</v>
      </c>
      <c r="B110" s="147" t="s">
        <v>399</v>
      </c>
      <c r="C110" s="148" t="s">
        <v>365</v>
      </c>
      <c r="D110" s="149">
        <v>20.95</v>
      </c>
      <c r="E110" s="146">
        <v>2</v>
      </c>
      <c r="F110" s="146">
        <v>1</v>
      </c>
      <c r="G110" s="146">
        <f t="shared" si="11"/>
        <v>2</v>
      </c>
      <c r="H110" s="149">
        <f t="shared" si="12"/>
        <v>41.9</v>
      </c>
      <c r="I110" s="149">
        <f t="shared" si="13"/>
        <v>3.4916666666666667</v>
      </c>
      <c r="J110" s="142"/>
    </row>
    <row r="111" spans="1:10">
      <c r="A111" s="146">
        <v>31</v>
      </c>
      <c r="B111" s="147" t="s">
        <v>400</v>
      </c>
      <c r="C111" s="148" t="s">
        <v>401</v>
      </c>
      <c r="D111" s="149">
        <v>5.7</v>
      </c>
      <c r="E111" s="146">
        <v>2</v>
      </c>
      <c r="F111" s="146">
        <v>1</v>
      </c>
      <c r="G111" s="146">
        <f t="shared" si="11"/>
        <v>2</v>
      </c>
      <c r="H111" s="149">
        <f t="shared" si="12"/>
        <v>11.4</v>
      </c>
      <c r="I111" s="149">
        <f t="shared" si="13"/>
        <v>0.95000000000000007</v>
      </c>
      <c r="J111" s="142"/>
    </row>
    <row r="112" spans="1:10">
      <c r="A112" s="146">
        <v>32</v>
      </c>
      <c r="B112" s="147" t="s">
        <v>402</v>
      </c>
      <c r="C112" s="148" t="s">
        <v>403</v>
      </c>
      <c r="D112" s="149">
        <v>14.5</v>
      </c>
      <c r="E112" s="146">
        <v>4</v>
      </c>
      <c r="F112" s="146">
        <v>1</v>
      </c>
      <c r="G112" s="146">
        <f t="shared" si="11"/>
        <v>4</v>
      </c>
      <c r="H112" s="149">
        <f t="shared" si="12"/>
        <v>58</v>
      </c>
      <c r="I112" s="149">
        <f t="shared" si="13"/>
        <v>4.833333333333333</v>
      </c>
      <c r="J112" s="142"/>
    </row>
    <row r="113" spans="1:10">
      <c r="A113" s="146">
        <v>33</v>
      </c>
      <c r="B113" s="147" t="s">
        <v>404</v>
      </c>
      <c r="C113" s="148" t="s">
        <v>362</v>
      </c>
      <c r="D113" s="149">
        <v>6.5</v>
      </c>
      <c r="E113" s="146">
        <v>12</v>
      </c>
      <c r="F113" s="146">
        <v>1</v>
      </c>
      <c r="G113" s="146">
        <f t="shared" si="11"/>
        <v>12</v>
      </c>
      <c r="H113" s="149">
        <f t="shared" si="12"/>
        <v>78</v>
      </c>
      <c r="I113" s="149">
        <f t="shared" si="13"/>
        <v>6.5</v>
      </c>
      <c r="J113" s="142"/>
    </row>
    <row r="114" spans="1:10">
      <c r="A114" s="146">
        <v>34</v>
      </c>
      <c r="B114" s="147" t="s">
        <v>405</v>
      </c>
      <c r="C114" s="148" t="s">
        <v>371</v>
      </c>
      <c r="D114" s="149">
        <v>13.99</v>
      </c>
      <c r="E114" s="146">
        <v>3</v>
      </c>
      <c r="F114" s="146">
        <v>1</v>
      </c>
      <c r="G114" s="146">
        <f t="shared" si="11"/>
        <v>3</v>
      </c>
      <c r="H114" s="149">
        <f t="shared" si="12"/>
        <v>41.97</v>
      </c>
      <c r="I114" s="149">
        <f t="shared" si="13"/>
        <v>3.4975000000000001</v>
      </c>
      <c r="J114" s="142"/>
    </row>
    <row r="115" spans="1:10">
      <c r="A115" s="146">
        <v>35</v>
      </c>
      <c r="B115" s="147" t="s">
        <v>406</v>
      </c>
      <c r="C115" s="148" t="s">
        <v>407</v>
      </c>
      <c r="D115" s="149">
        <v>44</v>
      </c>
      <c r="E115" s="146">
        <v>2</v>
      </c>
      <c r="F115" s="146">
        <v>1</v>
      </c>
      <c r="G115" s="146">
        <f t="shared" si="11"/>
        <v>2</v>
      </c>
      <c r="H115" s="149">
        <f t="shared" si="12"/>
        <v>88</v>
      </c>
      <c r="I115" s="149">
        <f t="shared" si="13"/>
        <v>7.333333333333333</v>
      </c>
      <c r="J115" s="142"/>
    </row>
    <row r="116" spans="1:10">
      <c r="A116" s="146">
        <v>36</v>
      </c>
      <c r="B116" s="147" t="s">
        <v>408</v>
      </c>
      <c r="C116" s="148" t="s">
        <v>407</v>
      </c>
      <c r="D116" s="149">
        <v>20.100000000000001</v>
      </c>
      <c r="E116" s="146">
        <v>1</v>
      </c>
      <c r="F116" s="146">
        <v>1</v>
      </c>
      <c r="G116" s="146">
        <f t="shared" si="11"/>
        <v>1</v>
      </c>
      <c r="H116" s="149">
        <f t="shared" si="12"/>
        <v>20.100000000000001</v>
      </c>
      <c r="I116" s="149">
        <f t="shared" si="13"/>
        <v>1.675</v>
      </c>
      <c r="J116" s="142"/>
    </row>
    <row r="117" spans="1:10">
      <c r="A117" s="146">
        <v>37</v>
      </c>
      <c r="B117" s="147" t="s">
        <v>409</v>
      </c>
      <c r="C117" s="148" t="s">
        <v>407</v>
      </c>
      <c r="D117" s="149">
        <v>26</v>
      </c>
      <c r="E117" s="146">
        <v>1</v>
      </c>
      <c r="F117" s="146">
        <v>1</v>
      </c>
      <c r="G117" s="146">
        <f t="shared" si="11"/>
        <v>1</v>
      </c>
      <c r="H117" s="149">
        <f t="shared" si="12"/>
        <v>26</v>
      </c>
      <c r="I117" s="149">
        <f t="shared" si="13"/>
        <v>2.1666666666666665</v>
      </c>
      <c r="J117" s="142"/>
    </row>
    <row r="118" spans="1:10">
      <c r="A118" s="146">
        <v>38</v>
      </c>
      <c r="B118" s="147" t="s">
        <v>410</v>
      </c>
      <c r="C118" s="148" t="s">
        <v>411</v>
      </c>
      <c r="D118" s="149">
        <v>10.1</v>
      </c>
      <c r="E118" s="146">
        <v>1</v>
      </c>
      <c r="F118" s="146">
        <v>1</v>
      </c>
      <c r="G118" s="146">
        <f t="shared" si="11"/>
        <v>1</v>
      </c>
      <c r="H118" s="149">
        <f t="shared" si="12"/>
        <v>10.1</v>
      </c>
      <c r="I118" s="149">
        <f t="shared" si="13"/>
        <v>0.84166666666666667</v>
      </c>
      <c r="J118" s="142"/>
    </row>
    <row r="119" spans="1:10">
      <c r="A119" s="146">
        <v>39</v>
      </c>
      <c r="B119" s="147" t="s">
        <v>412</v>
      </c>
      <c r="C119" s="148" t="s">
        <v>371</v>
      </c>
      <c r="D119" s="149">
        <v>39.5</v>
      </c>
      <c r="E119" s="146">
        <v>3</v>
      </c>
      <c r="F119" s="146">
        <v>1</v>
      </c>
      <c r="G119" s="146">
        <f t="shared" si="11"/>
        <v>3</v>
      </c>
      <c r="H119" s="149">
        <f t="shared" si="12"/>
        <v>118.5</v>
      </c>
      <c r="I119" s="149">
        <f t="shared" si="13"/>
        <v>9.875</v>
      </c>
      <c r="J119" s="142"/>
    </row>
    <row r="120" spans="1:10">
      <c r="A120" s="146">
        <v>40</v>
      </c>
      <c r="B120" s="147" t="s">
        <v>413</v>
      </c>
      <c r="C120" s="148" t="s">
        <v>371</v>
      </c>
      <c r="D120" s="149">
        <v>26.99</v>
      </c>
      <c r="E120" s="146">
        <v>3</v>
      </c>
      <c r="F120" s="146">
        <v>1</v>
      </c>
      <c r="G120" s="146">
        <f t="shared" si="11"/>
        <v>3</v>
      </c>
      <c r="H120" s="149">
        <f t="shared" si="12"/>
        <v>80.97</v>
      </c>
      <c r="I120" s="149">
        <f t="shared" si="13"/>
        <v>6.7474999999999996</v>
      </c>
      <c r="J120" s="142"/>
    </row>
    <row r="121" spans="1:10">
      <c r="A121" s="253" t="s">
        <v>21</v>
      </c>
      <c r="B121" s="253"/>
      <c r="C121" s="253"/>
      <c r="D121" s="253"/>
      <c r="E121" s="253"/>
      <c r="F121" s="253"/>
      <c r="G121" s="253"/>
      <c r="H121" s="154">
        <f>SUM(H81:H120)</f>
        <v>2847.1199999999994</v>
      </c>
      <c r="I121" s="154">
        <f>SUM(I81:I120)</f>
        <v>237.26000000000002</v>
      </c>
      <c r="J121" s="142"/>
    </row>
    <row r="122" spans="1:10">
      <c r="A122" s="253" t="s">
        <v>442</v>
      </c>
      <c r="B122" s="253"/>
      <c r="C122" s="253"/>
      <c r="D122" s="253"/>
      <c r="E122" s="253"/>
      <c r="F122" s="253"/>
      <c r="G122" s="253"/>
      <c r="H122" s="253"/>
      <c r="I122" s="154">
        <f>+I121/3</f>
        <v>79.086666666666673</v>
      </c>
      <c r="J122" s="142"/>
    </row>
    <row r="123" spans="1:10">
      <c r="A123" s="142"/>
      <c r="B123" s="143"/>
      <c r="C123" s="143"/>
      <c r="D123" s="142"/>
      <c r="E123" s="142"/>
      <c r="F123" s="142"/>
      <c r="G123" s="142"/>
      <c r="H123" s="142"/>
      <c r="I123" s="142"/>
      <c r="J123" s="142"/>
    </row>
    <row r="124" spans="1:10">
      <c r="A124" s="142"/>
      <c r="B124" s="143"/>
      <c r="C124" s="143"/>
      <c r="D124" s="142"/>
      <c r="E124" s="142"/>
      <c r="F124" s="142"/>
      <c r="G124" s="142"/>
      <c r="H124" s="142"/>
      <c r="I124" s="142"/>
      <c r="J124" s="142"/>
    </row>
    <row r="125" spans="1:10">
      <c r="A125" s="142"/>
      <c r="B125" s="143"/>
      <c r="C125" s="143"/>
      <c r="D125" s="142"/>
      <c r="E125" s="142"/>
      <c r="F125" s="142"/>
      <c r="G125" s="142"/>
      <c r="H125" s="142"/>
      <c r="I125" s="142"/>
      <c r="J125" s="142"/>
    </row>
    <row r="126" spans="1:10">
      <c r="A126" s="142"/>
      <c r="B126" s="143"/>
      <c r="C126" s="143"/>
      <c r="D126" s="142"/>
      <c r="E126" s="142"/>
      <c r="F126" s="142"/>
      <c r="G126" s="142"/>
      <c r="H126" s="142"/>
      <c r="I126" s="142"/>
      <c r="J126" s="142"/>
    </row>
    <row r="127" spans="1:10">
      <c r="A127" s="142"/>
      <c r="B127" s="143"/>
      <c r="C127" s="143"/>
      <c r="D127" s="142"/>
      <c r="E127" s="142"/>
      <c r="F127" s="142"/>
      <c r="G127" s="142"/>
      <c r="H127" s="142"/>
      <c r="I127" s="142"/>
      <c r="J127" s="142"/>
    </row>
    <row r="128" spans="1:10">
      <c r="A128" s="142"/>
      <c r="B128" s="143"/>
      <c r="C128" s="143"/>
      <c r="D128" s="142"/>
      <c r="E128" s="142"/>
      <c r="F128" s="142"/>
      <c r="G128" s="142"/>
      <c r="H128" s="142"/>
      <c r="I128" s="142"/>
      <c r="J128" s="142"/>
    </row>
    <row r="129" spans="1:10">
      <c r="A129" s="142"/>
      <c r="B129" s="143"/>
      <c r="C129" s="143"/>
      <c r="D129" s="142"/>
      <c r="E129" s="142"/>
      <c r="F129" s="142"/>
      <c r="G129" s="142"/>
      <c r="H129" s="142"/>
      <c r="I129" s="142"/>
      <c r="J129" s="142"/>
    </row>
    <row r="130" spans="1:10">
      <c r="A130" s="142"/>
      <c r="B130" s="143"/>
      <c r="C130" s="143"/>
      <c r="D130" s="142"/>
      <c r="E130" s="142"/>
      <c r="F130" s="142"/>
      <c r="G130" s="142"/>
      <c r="H130" s="142"/>
      <c r="I130" s="142"/>
      <c r="J130" s="142"/>
    </row>
    <row r="131" spans="1:10">
      <c r="A131" s="142"/>
      <c r="B131" s="143"/>
      <c r="C131" s="143"/>
      <c r="D131" s="142"/>
      <c r="E131" s="142"/>
      <c r="F131" s="142"/>
      <c r="G131" s="142"/>
      <c r="H131" s="142"/>
      <c r="I131" s="142"/>
      <c r="J131" s="142"/>
    </row>
    <row r="132" spans="1:10">
      <c r="A132" s="142"/>
      <c r="B132" s="143"/>
      <c r="C132" s="143"/>
      <c r="D132" s="142"/>
      <c r="E132" s="142"/>
      <c r="F132" s="142"/>
      <c r="G132" s="142"/>
      <c r="H132" s="142"/>
      <c r="I132" s="142"/>
      <c r="J132" s="142"/>
    </row>
    <row r="133" spans="1:10">
      <c r="A133" s="142"/>
      <c r="B133" s="143"/>
      <c r="C133" s="143"/>
      <c r="D133" s="142"/>
      <c r="E133" s="142"/>
      <c r="F133" s="142"/>
      <c r="G133" s="142"/>
      <c r="H133" s="142"/>
      <c r="I133" s="142"/>
      <c r="J133" s="142"/>
    </row>
    <row r="134" spans="1:10">
      <c r="A134" s="142"/>
      <c r="B134" s="143"/>
      <c r="C134" s="143"/>
      <c r="D134" s="142"/>
      <c r="E134" s="142"/>
      <c r="F134" s="142"/>
      <c r="G134" s="142"/>
      <c r="H134" s="142"/>
      <c r="I134" s="142"/>
      <c r="J134" s="142"/>
    </row>
    <row r="135" spans="1:10">
      <c r="A135" s="142"/>
      <c r="B135" s="143"/>
      <c r="C135" s="143"/>
      <c r="D135" s="142"/>
      <c r="E135" s="142"/>
      <c r="F135" s="142"/>
      <c r="G135" s="142"/>
      <c r="H135" s="142"/>
      <c r="I135" s="142"/>
      <c r="J135" s="142"/>
    </row>
    <row r="136" spans="1:10">
      <c r="A136" s="142"/>
      <c r="B136" s="143"/>
      <c r="C136" s="143"/>
      <c r="D136" s="142"/>
      <c r="E136" s="142"/>
      <c r="F136" s="142"/>
      <c r="G136" s="142"/>
      <c r="H136" s="142"/>
      <c r="I136" s="142"/>
      <c r="J136" s="142"/>
    </row>
    <row r="137" spans="1:10">
      <c r="A137" s="142"/>
      <c r="B137" s="143"/>
      <c r="C137" s="143"/>
      <c r="D137" s="142"/>
      <c r="E137" s="142"/>
      <c r="F137" s="142"/>
      <c r="G137" s="142"/>
      <c r="H137" s="142"/>
      <c r="I137" s="142"/>
      <c r="J137" s="142"/>
    </row>
    <row r="138" spans="1:10">
      <c r="A138" s="142"/>
      <c r="B138" s="143"/>
      <c r="C138" s="143"/>
      <c r="D138" s="142"/>
      <c r="E138" s="142"/>
      <c r="F138" s="142"/>
      <c r="G138" s="142"/>
      <c r="H138" s="142"/>
      <c r="I138" s="142"/>
      <c r="J138" s="142"/>
    </row>
    <row r="139" spans="1:10">
      <c r="A139" s="142"/>
      <c r="B139" s="143"/>
      <c r="C139" s="143"/>
      <c r="D139" s="142"/>
      <c r="E139" s="142"/>
      <c r="F139" s="142"/>
      <c r="G139" s="142"/>
      <c r="H139" s="142"/>
      <c r="I139" s="142"/>
      <c r="J139" s="142"/>
    </row>
    <row r="140" spans="1:10">
      <c r="A140" s="142"/>
      <c r="B140" s="143"/>
      <c r="C140" s="143"/>
      <c r="D140" s="142"/>
      <c r="E140" s="142"/>
      <c r="F140" s="142"/>
      <c r="G140" s="142"/>
      <c r="H140" s="142"/>
      <c r="I140" s="142"/>
      <c r="J140" s="142"/>
    </row>
    <row r="141" spans="1:10">
      <c r="A141" s="142"/>
      <c r="B141" s="143"/>
      <c r="C141" s="143"/>
      <c r="D141" s="142"/>
      <c r="E141" s="142"/>
      <c r="F141" s="142"/>
      <c r="G141" s="142"/>
      <c r="H141" s="142"/>
      <c r="I141" s="142"/>
      <c r="J141" s="142"/>
    </row>
    <row r="142" spans="1:10">
      <c r="A142" s="142"/>
      <c r="B142" s="143"/>
      <c r="C142" s="143"/>
      <c r="D142" s="142"/>
      <c r="E142" s="142"/>
      <c r="F142" s="142"/>
      <c r="G142" s="142"/>
      <c r="H142" s="142"/>
      <c r="I142" s="142"/>
      <c r="J142" s="142"/>
    </row>
    <row r="143" spans="1:10">
      <c r="A143" s="142"/>
      <c r="B143" s="143"/>
      <c r="C143" s="143"/>
      <c r="D143" s="142"/>
      <c r="E143" s="142"/>
      <c r="F143" s="142"/>
      <c r="G143" s="142"/>
      <c r="H143" s="142"/>
      <c r="I143" s="142"/>
      <c r="J143" s="142"/>
    </row>
    <row r="144" spans="1:10">
      <c r="A144" s="142"/>
      <c r="B144" s="143"/>
      <c r="C144" s="143"/>
      <c r="D144" s="142"/>
      <c r="E144" s="142"/>
      <c r="F144" s="142"/>
      <c r="G144" s="142"/>
      <c r="H144" s="142"/>
      <c r="I144" s="142"/>
      <c r="J144" s="142"/>
    </row>
    <row r="145" spans="1:10">
      <c r="A145" s="142"/>
      <c r="B145" s="143"/>
      <c r="C145" s="143"/>
      <c r="D145" s="142"/>
      <c r="E145" s="142"/>
      <c r="F145" s="142"/>
      <c r="G145" s="142"/>
      <c r="H145" s="142"/>
      <c r="I145" s="142"/>
      <c r="J145" s="142"/>
    </row>
    <row r="146" spans="1:10">
      <c r="A146" s="142"/>
      <c r="B146" s="143"/>
      <c r="C146" s="143"/>
      <c r="D146" s="142"/>
      <c r="E146" s="142"/>
      <c r="F146" s="142"/>
      <c r="G146" s="142"/>
      <c r="H146" s="142"/>
      <c r="I146" s="142"/>
      <c r="J146" s="142"/>
    </row>
    <row r="147" spans="1:10">
      <c r="A147" s="142"/>
      <c r="B147" s="143"/>
      <c r="C147" s="143"/>
      <c r="D147" s="142"/>
      <c r="E147" s="142"/>
      <c r="F147" s="142"/>
      <c r="G147" s="142"/>
      <c r="H147" s="142"/>
      <c r="I147" s="142"/>
      <c r="J147" s="142"/>
    </row>
    <row r="148" spans="1:10">
      <c r="A148" s="142"/>
      <c r="B148" s="143"/>
      <c r="C148" s="143"/>
      <c r="D148" s="142"/>
      <c r="E148" s="142"/>
      <c r="F148" s="142"/>
      <c r="G148" s="142"/>
      <c r="H148" s="142"/>
      <c r="I148" s="142"/>
      <c r="J148" s="142"/>
    </row>
    <row r="149" spans="1:10">
      <c r="A149" s="142"/>
      <c r="B149" s="143"/>
      <c r="C149" s="143"/>
      <c r="D149" s="142"/>
      <c r="E149" s="142"/>
      <c r="F149" s="142"/>
      <c r="G149" s="142"/>
      <c r="H149" s="142"/>
      <c r="I149" s="142"/>
      <c r="J149" s="142"/>
    </row>
    <row r="150" spans="1:10">
      <c r="A150" s="142"/>
      <c r="B150" s="143"/>
      <c r="C150" s="143"/>
      <c r="D150" s="142"/>
      <c r="E150" s="142"/>
      <c r="F150" s="142"/>
      <c r="G150" s="142"/>
      <c r="H150" s="142"/>
      <c r="I150" s="142"/>
      <c r="J150" s="142"/>
    </row>
    <row r="151" spans="1:10">
      <c r="A151" s="142"/>
      <c r="B151" s="143"/>
      <c r="C151" s="143"/>
      <c r="D151" s="142"/>
      <c r="E151" s="142"/>
      <c r="F151" s="142"/>
      <c r="G151" s="142"/>
      <c r="H151" s="142"/>
      <c r="I151" s="142"/>
      <c r="J151" s="142"/>
    </row>
    <row r="152" spans="1:10">
      <c r="A152" s="142"/>
      <c r="B152" s="143"/>
      <c r="C152" s="143"/>
      <c r="D152" s="142"/>
      <c r="E152" s="142"/>
      <c r="F152" s="142"/>
      <c r="G152" s="142"/>
      <c r="H152" s="142"/>
      <c r="I152" s="142"/>
      <c r="J152" s="142"/>
    </row>
    <row r="153" spans="1:10">
      <c r="A153" s="142"/>
      <c r="B153" s="143"/>
      <c r="C153" s="143"/>
      <c r="D153" s="142"/>
      <c r="E153" s="142"/>
      <c r="F153" s="142"/>
      <c r="G153" s="142"/>
      <c r="H153" s="142"/>
      <c r="I153" s="142"/>
      <c r="J153" s="142"/>
    </row>
    <row r="154" spans="1:10">
      <c r="A154" s="142"/>
      <c r="B154" s="143"/>
      <c r="C154" s="143"/>
      <c r="D154" s="142"/>
      <c r="E154" s="142"/>
      <c r="F154" s="142"/>
      <c r="G154" s="142"/>
      <c r="H154" s="142"/>
      <c r="I154" s="142"/>
      <c r="J154" s="142"/>
    </row>
    <row r="155" spans="1:10">
      <c r="A155" s="142"/>
      <c r="B155" s="143"/>
      <c r="C155" s="143"/>
      <c r="D155" s="142"/>
      <c r="E155" s="142"/>
      <c r="F155" s="142"/>
      <c r="G155" s="142"/>
      <c r="H155" s="142"/>
      <c r="I155" s="142"/>
      <c r="J155" s="142"/>
    </row>
    <row r="156" spans="1:10">
      <c r="A156" s="142"/>
      <c r="B156" s="143"/>
      <c r="C156" s="143"/>
      <c r="D156" s="142"/>
      <c r="E156" s="142"/>
      <c r="F156" s="142"/>
      <c r="G156" s="142"/>
      <c r="H156" s="142"/>
      <c r="I156" s="142"/>
      <c r="J156" s="142"/>
    </row>
    <row r="157" spans="1:10">
      <c r="A157" s="142"/>
      <c r="B157" s="143"/>
      <c r="C157" s="143"/>
      <c r="D157" s="142"/>
      <c r="E157" s="142"/>
      <c r="F157" s="142"/>
      <c r="G157" s="142"/>
      <c r="H157" s="142"/>
      <c r="I157" s="142"/>
      <c r="J157" s="142"/>
    </row>
    <row r="158" spans="1:10">
      <c r="A158" s="142"/>
      <c r="B158" s="143"/>
      <c r="C158" s="143"/>
      <c r="D158" s="142"/>
      <c r="E158" s="142"/>
      <c r="F158" s="142"/>
      <c r="G158" s="142"/>
      <c r="H158" s="142"/>
      <c r="I158" s="142"/>
      <c r="J158" s="142"/>
    </row>
    <row r="159" spans="1:10">
      <c r="A159" s="142"/>
      <c r="B159" s="143"/>
      <c r="C159" s="143"/>
      <c r="D159" s="142"/>
      <c r="E159" s="142"/>
      <c r="F159" s="142"/>
      <c r="G159" s="142"/>
      <c r="H159" s="142"/>
      <c r="I159" s="142"/>
      <c r="J159" s="142"/>
    </row>
    <row r="160" spans="1:10">
      <c r="A160" s="142"/>
      <c r="B160" s="143"/>
      <c r="C160" s="143"/>
      <c r="D160" s="142"/>
      <c r="E160" s="142"/>
      <c r="F160" s="142"/>
      <c r="G160" s="142"/>
      <c r="H160" s="142"/>
      <c r="I160" s="142"/>
      <c r="J160" s="142"/>
    </row>
    <row r="161" spans="1:10">
      <c r="A161" s="142"/>
      <c r="B161" s="143"/>
      <c r="C161" s="143"/>
      <c r="D161" s="142"/>
      <c r="E161" s="142"/>
      <c r="F161" s="142"/>
      <c r="G161" s="142"/>
      <c r="H161" s="142"/>
      <c r="I161" s="142"/>
      <c r="J161" s="142"/>
    </row>
    <row r="162" spans="1:10">
      <c r="A162" s="142"/>
      <c r="B162" s="143"/>
      <c r="C162" s="143"/>
      <c r="D162" s="142"/>
      <c r="E162" s="142"/>
      <c r="F162" s="142"/>
      <c r="G162" s="142"/>
      <c r="H162" s="142"/>
      <c r="I162" s="142"/>
      <c r="J162" s="142"/>
    </row>
    <row r="163" spans="1:10">
      <c r="A163" s="142"/>
      <c r="B163" s="143"/>
      <c r="C163" s="143"/>
      <c r="D163" s="142"/>
      <c r="E163" s="142"/>
      <c r="F163" s="142"/>
      <c r="G163" s="142"/>
      <c r="H163" s="142"/>
      <c r="I163" s="142"/>
      <c r="J163" s="142"/>
    </row>
    <row r="164" spans="1:10">
      <c r="A164" s="142"/>
      <c r="B164" s="143"/>
      <c r="C164" s="143"/>
      <c r="D164" s="142"/>
      <c r="E164" s="142"/>
      <c r="F164" s="142"/>
      <c r="G164" s="142"/>
      <c r="H164" s="142"/>
      <c r="I164" s="142"/>
      <c r="J164" s="142"/>
    </row>
    <row r="165" spans="1:10">
      <c r="A165" s="142"/>
      <c r="B165" s="143"/>
      <c r="C165" s="143"/>
      <c r="D165" s="142"/>
      <c r="E165" s="142"/>
      <c r="F165" s="142"/>
      <c r="G165" s="142"/>
      <c r="H165" s="142"/>
      <c r="I165" s="142"/>
      <c r="J165" s="142"/>
    </row>
    <row r="166" spans="1:10">
      <c r="A166" s="142"/>
      <c r="B166" s="143"/>
      <c r="C166" s="143"/>
      <c r="D166" s="142"/>
      <c r="E166" s="142"/>
      <c r="F166" s="142"/>
      <c r="G166" s="142"/>
      <c r="H166" s="142"/>
      <c r="I166" s="142"/>
      <c r="J166" s="142"/>
    </row>
    <row r="167" spans="1:10">
      <c r="A167" s="142"/>
      <c r="B167" s="143"/>
      <c r="C167" s="143"/>
      <c r="D167" s="142"/>
      <c r="E167" s="142"/>
      <c r="F167" s="142"/>
      <c r="G167" s="142"/>
      <c r="H167" s="142"/>
      <c r="I167" s="142"/>
      <c r="J167" s="142"/>
    </row>
    <row r="168" spans="1:10">
      <c r="A168" s="142"/>
      <c r="B168" s="143"/>
      <c r="C168" s="143"/>
      <c r="D168" s="142"/>
      <c r="E168" s="142"/>
      <c r="F168" s="142"/>
      <c r="G168" s="142"/>
      <c r="H168" s="142"/>
      <c r="I168" s="142"/>
      <c r="J168" s="142"/>
    </row>
    <row r="169" spans="1:10">
      <c r="A169" s="142"/>
      <c r="B169" s="143"/>
      <c r="C169" s="143"/>
      <c r="D169" s="142"/>
      <c r="E169" s="142"/>
      <c r="F169" s="142"/>
      <c r="G169" s="142"/>
      <c r="H169" s="142"/>
      <c r="I169" s="142"/>
      <c r="J169" s="142"/>
    </row>
    <row r="170" spans="1:10">
      <c r="A170" s="142"/>
      <c r="B170" s="143"/>
      <c r="C170" s="143"/>
      <c r="D170" s="142"/>
      <c r="E170" s="142"/>
      <c r="F170" s="142"/>
      <c r="G170" s="142"/>
      <c r="H170" s="142"/>
      <c r="I170" s="142"/>
      <c r="J170" s="142"/>
    </row>
    <row r="171" spans="1:10">
      <c r="A171" s="142"/>
      <c r="B171" s="143"/>
      <c r="C171" s="143"/>
      <c r="D171" s="142"/>
      <c r="E171" s="142"/>
      <c r="F171" s="142"/>
      <c r="G171" s="142"/>
      <c r="H171" s="142"/>
      <c r="I171" s="142"/>
      <c r="J171" s="142"/>
    </row>
    <row r="172" spans="1:10">
      <c r="A172" s="142"/>
      <c r="B172" s="143"/>
      <c r="C172" s="143"/>
      <c r="D172" s="142"/>
      <c r="E172" s="142"/>
      <c r="F172" s="142"/>
      <c r="G172" s="142"/>
      <c r="H172" s="142"/>
      <c r="I172" s="142"/>
      <c r="J172" s="142"/>
    </row>
    <row r="173" spans="1:10">
      <c r="A173" s="142"/>
      <c r="B173" s="143"/>
      <c r="C173" s="143"/>
      <c r="D173" s="142"/>
      <c r="E173" s="142"/>
      <c r="F173" s="142"/>
      <c r="G173" s="142"/>
      <c r="H173" s="142"/>
      <c r="I173" s="142"/>
      <c r="J173" s="142"/>
    </row>
    <row r="174" spans="1:10">
      <c r="A174" s="142"/>
      <c r="B174" s="143"/>
      <c r="C174" s="143"/>
      <c r="D174" s="142"/>
      <c r="E174" s="142"/>
      <c r="F174" s="142"/>
      <c r="G174" s="142"/>
      <c r="H174" s="142"/>
      <c r="I174" s="142"/>
      <c r="J174" s="142"/>
    </row>
    <row r="175" spans="1:10">
      <c r="A175" s="142"/>
      <c r="B175" s="143"/>
      <c r="C175" s="143"/>
      <c r="D175" s="142"/>
      <c r="E175" s="142"/>
      <c r="F175" s="142"/>
      <c r="G175" s="142"/>
      <c r="H175" s="142"/>
      <c r="I175" s="142"/>
      <c r="J175" s="142"/>
    </row>
    <row r="176" spans="1:10">
      <c r="A176" s="142"/>
      <c r="B176" s="143"/>
      <c r="C176" s="143"/>
      <c r="D176" s="142"/>
      <c r="E176" s="142"/>
      <c r="F176" s="142"/>
      <c r="G176" s="142"/>
      <c r="H176" s="142"/>
      <c r="I176" s="142"/>
      <c r="J176" s="142"/>
    </row>
    <row r="177" spans="1:10">
      <c r="A177" s="142"/>
      <c r="B177" s="143"/>
      <c r="C177" s="143"/>
      <c r="D177" s="142"/>
      <c r="E177" s="142"/>
      <c r="F177" s="142"/>
      <c r="G177" s="142"/>
      <c r="H177" s="142"/>
      <c r="I177" s="142"/>
      <c r="J177" s="142"/>
    </row>
    <row r="178" spans="1:10">
      <c r="A178" s="142"/>
      <c r="B178" s="143"/>
      <c r="C178" s="143"/>
      <c r="D178" s="142"/>
      <c r="E178" s="142"/>
      <c r="F178" s="142"/>
      <c r="G178" s="142"/>
      <c r="H178" s="142"/>
      <c r="I178" s="142"/>
      <c r="J178" s="142"/>
    </row>
    <row r="179" spans="1:10">
      <c r="A179" s="142"/>
      <c r="B179" s="143"/>
      <c r="C179" s="143"/>
      <c r="D179" s="142"/>
      <c r="E179" s="142"/>
      <c r="F179" s="142"/>
      <c r="G179" s="142"/>
      <c r="H179" s="142"/>
      <c r="I179" s="142"/>
      <c r="J179" s="142"/>
    </row>
    <row r="180" spans="1:10">
      <c r="A180" s="142"/>
      <c r="B180" s="143"/>
      <c r="C180" s="143"/>
      <c r="D180" s="142"/>
      <c r="E180" s="142"/>
      <c r="F180" s="142"/>
      <c r="G180" s="142"/>
      <c r="H180" s="142"/>
      <c r="I180" s="142"/>
      <c r="J180" s="142"/>
    </row>
    <row r="181" spans="1:10">
      <c r="A181" s="142"/>
      <c r="B181" s="143"/>
      <c r="C181" s="143"/>
      <c r="D181" s="142"/>
      <c r="E181" s="142"/>
      <c r="F181" s="142"/>
      <c r="G181" s="142"/>
      <c r="H181" s="142"/>
      <c r="I181" s="142"/>
      <c r="J181" s="142"/>
    </row>
    <row r="182" spans="1:10">
      <c r="A182" s="142"/>
      <c r="B182" s="143"/>
      <c r="C182" s="143"/>
      <c r="D182" s="142"/>
      <c r="E182" s="142"/>
      <c r="F182" s="142"/>
      <c r="G182" s="142"/>
      <c r="H182" s="142"/>
      <c r="I182" s="142"/>
      <c r="J182" s="142"/>
    </row>
    <row r="183" spans="1:10">
      <c r="A183" s="142"/>
      <c r="B183" s="143"/>
      <c r="C183" s="143"/>
      <c r="D183" s="142"/>
      <c r="E183" s="142"/>
      <c r="F183" s="142"/>
      <c r="G183" s="142"/>
      <c r="H183" s="142"/>
      <c r="I183" s="142"/>
      <c r="J183" s="142"/>
    </row>
    <row r="184" spans="1:10">
      <c r="A184" s="142"/>
      <c r="B184" s="143"/>
      <c r="C184" s="143"/>
      <c r="D184" s="142"/>
      <c r="E184" s="142"/>
      <c r="F184" s="142"/>
      <c r="G184" s="142"/>
      <c r="H184" s="142"/>
      <c r="I184" s="142"/>
      <c r="J184" s="142"/>
    </row>
    <row r="185" spans="1:10">
      <c r="A185" s="142"/>
      <c r="B185" s="143"/>
      <c r="C185" s="143"/>
      <c r="D185" s="142"/>
      <c r="E185" s="142"/>
      <c r="F185" s="142"/>
      <c r="G185" s="142"/>
      <c r="H185" s="142"/>
      <c r="I185" s="142"/>
      <c r="J185" s="142"/>
    </row>
    <row r="186" spans="1:10">
      <c r="A186" s="142"/>
      <c r="B186" s="143"/>
      <c r="C186" s="143"/>
      <c r="D186" s="142"/>
      <c r="E186" s="142"/>
      <c r="F186" s="142"/>
      <c r="G186" s="142"/>
      <c r="H186" s="142"/>
      <c r="I186" s="142"/>
      <c r="J186" s="142"/>
    </row>
    <row r="187" spans="1:10">
      <c r="A187" s="142"/>
      <c r="B187" s="143"/>
      <c r="C187" s="143"/>
      <c r="D187" s="142"/>
      <c r="E187" s="142"/>
      <c r="F187" s="142"/>
      <c r="G187" s="142"/>
      <c r="H187" s="142"/>
      <c r="I187" s="142"/>
      <c r="J187" s="142"/>
    </row>
    <row r="188" spans="1:10">
      <c r="A188" s="142"/>
      <c r="B188" s="143"/>
      <c r="C188" s="143"/>
      <c r="D188" s="142"/>
      <c r="E188" s="142"/>
      <c r="F188" s="142"/>
      <c r="G188" s="142"/>
      <c r="H188" s="142"/>
      <c r="I188" s="142"/>
      <c r="J188" s="142"/>
    </row>
    <row r="189" spans="1:10">
      <c r="A189" s="142"/>
      <c r="B189" s="143"/>
      <c r="C189" s="143"/>
      <c r="D189" s="142"/>
      <c r="E189" s="142"/>
      <c r="F189" s="142"/>
      <c r="G189" s="142"/>
      <c r="H189" s="142"/>
      <c r="I189" s="142"/>
      <c r="J189" s="142"/>
    </row>
    <row r="190" spans="1:10">
      <c r="A190" s="142"/>
      <c r="B190" s="143"/>
      <c r="C190" s="143"/>
      <c r="D190" s="142"/>
      <c r="E190" s="142"/>
      <c r="F190" s="142"/>
      <c r="G190" s="142"/>
      <c r="H190" s="142"/>
      <c r="I190" s="142"/>
      <c r="J190" s="142"/>
    </row>
    <row r="191" spans="1:10">
      <c r="A191" s="142"/>
      <c r="B191" s="143"/>
      <c r="C191" s="143"/>
      <c r="D191" s="142"/>
      <c r="E191" s="142"/>
      <c r="F191" s="142"/>
      <c r="G191" s="142"/>
      <c r="H191" s="142"/>
      <c r="I191" s="142"/>
      <c r="J191" s="142"/>
    </row>
    <row r="192" spans="1:10">
      <c r="A192" s="142"/>
      <c r="B192" s="143"/>
      <c r="C192" s="143"/>
      <c r="D192" s="142"/>
      <c r="E192" s="142"/>
      <c r="F192" s="142"/>
      <c r="G192" s="142"/>
      <c r="H192" s="142"/>
      <c r="I192" s="142"/>
      <c r="J192" s="142"/>
    </row>
    <row r="193" spans="1:10">
      <c r="A193" s="142"/>
      <c r="B193" s="143"/>
      <c r="C193" s="143"/>
      <c r="D193" s="142"/>
      <c r="E193" s="142"/>
      <c r="F193" s="142"/>
      <c r="G193" s="142"/>
      <c r="H193" s="142"/>
      <c r="I193" s="142"/>
      <c r="J193" s="142"/>
    </row>
    <row r="194" spans="1:10">
      <c r="A194" s="142"/>
      <c r="B194" s="143"/>
      <c r="C194" s="143"/>
      <c r="D194" s="142"/>
      <c r="E194" s="142"/>
      <c r="F194" s="142"/>
      <c r="G194" s="142"/>
      <c r="H194" s="142"/>
      <c r="I194" s="142"/>
      <c r="J194" s="142"/>
    </row>
    <row r="195" spans="1:10">
      <c r="A195" s="142"/>
      <c r="B195" s="143"/>
      <c r="C195" s="143"/>
      <c r="D195" s="142"/>
      <c r="E195" s="142"/>
      <c r="F195" s="142"/>
      <c r="G195" s="142"/>
      <c r="H195" s="142"/>
      <c r="I195" s="142"/>
      <c r="J195" s="142"/>
    </row>
    <row r="196" spans="1:10">
      <c r="A196" s="142"/>
      <c r="B196" s="143"/>
      <c r="C196" s="143"/>
      <c r="D196" s="142"/>
      <c r="E196" s="142"/>
      <c r="F196" s="142"/>
      <c r="G196" s="142"/>
      <c r="H196" s="142"/>
      <c r="I196" s="142"/>
      <c r="J196" s="142"/>
    </row>
    <row r="197" spans="1:10">
      <c r="A197" s="142"/>
      <c r="B197" s="143"/>
      <c r="C197" s="143"/>
      <c r="D197" s="142"/>
      <c r="E197" s="142"/>
      <c r="F197" s="142"/>
      <c r="G197" s="142"/>
      <c r="H197" s="142"/>
      <c r="I197" s="142"/>
      <c r="J197" s="142"/>
    </row>
    <row r="198" spans="1:10">
      <c r="A198" s="142"/>
      <c r="B198" s="143"/>
      <c r="C198" s="143"/>
      <c r="D198" s="142"/>
      <c r="E198" s="142"/>
      <c r="F198" s="142"/>
      <c r="G198" s="142"/>
      <c r="H198" s="142"/>
      <c r="I198" s="142"/>
      <c r="J198" s="142"/>
    </row>
    <row r="199" spans="1:10">
      <c r="A199" s="142"/>
      <c r="B199" s="143"/>
      <c r="C199" s="143"/>
      <c r="D199" s="142"/>
      <c r="E199" s="142"/>
      <c r="F199" s="142"/>
      <c r="G199" s="142"/>
      <c r="H199" s="142"/>
      <c r="I199" s="142"/>
      <c r="J199" s="142"/>
    </row>
    <row r="200" spans="1:10">
      <c r="A200" s="142"/>
      <c r="B200" s="143"/>
      <c r="C200" s="143"/>
      <c r="D200" s="142"/>
      <c r="E200" s="142"/>
      <c r="F200" s="142"/>
      <c r="G200" s="142"/>
      <c r="H200" s="142"/>
      <c r="I200" s="142"/>
      <c r="J200" s="142"/>
    </row>
    <row r="201" spans="1:10">
      <c r="A201" s="142"/>
      <c r="B201" s="143"/>
      <c r="C201" s="143"/>
      <c r="D201" s="142"/>
      <c r="E201" s="142"/>
      <c r="F201" s="142"/>
      <c r="G201" s="142"/>
      <c r="H201" s="142"/>
      <c r="I201" s="142"/>
      <c r="J201" s="142"/>
    </row>
    <row r="202" spans="1:10">
      <c r="A202" s="142"/>
      <c r="B202" s="143"/>
      <c r="C202" s="143"/>
      <c r="D202" s="142"/>
      <c r="E202" s="142"/>
      <c r="F202" s="142"/>
      <c r="G202" s="142"/>
      <c r="H202" s="142"/>
      <c r="I202" s="142"/>
      <c r="J202" s="142"/>
    </row>
    <row r="203" spans="1:10">
      <c r="A203" s="142"/>
      <c r="B203" s="143"/>
      <c r="C203" s="143"/>
      <c r="D203" s="142"/>
      <c r="E203" s="142"/>
      <c r="F203" s="142"/>
      <c r="G203" s="142"/>
      <c r="H203" s="142"/>
      <c r="I203" s="142"/>
      <c r="J203" s="142"/>
    </row>
    <row r="204" spans="1:10">
      <c r="A204" s="142"/>
      <c r="B204" s="143"/>
      <c r="C204" s="143"/>
      <c r="D204" s="142"/>
      <c r="E204" s="142"/>
      <c r="F204" s="142"/>
      <c r="G204" s="142"/>
      <c r="H204" s="142"/>
      <c r="I204" s="142"/>
      <c r="J204" s="142"/>
    </row>
    <row r="205" spans="1:10">
      <c r="A205" s="142"/>
      <c r="B205" s="143"/>
      <c r="C205" s="143"/>
      <c r="D205" s="142"/>
      <c r="E205" s="142"/>
      <c r="F205" s="142"/>
      <c r="G205" s="142"/>
      <c r="H205" s="142"/>
      <c r="I205" s="142"/>
      <c r="J205" s="142"/>
    </row>
    <row r="206" spans="1:10">
      <c r="A206" s="142"/>
      <c r="B206" s="143"/>
      <c r="C206" s="143"/>
      <c r="D206" s="142"/>
      <c r="E206" s="142"/>
      <c r="F206" s="142"/>
      <c r="G206" s="142"/>
      <c r="H206" s="142"/>
      <c r="I206" s="142"/>
      <c r="J206" s="142"/>
    </row>
    <row r="207" spans="1:10">
      <c r="A207" s="142"/>
      <c r="B207" s="143"/>
      <c r="C207" s="143"/>
      <c r="D207" s="142"/>
      <c r="E207" s="142"/>
      <c r="F207" s="142"/>
      <c r="G207" s="142"/>
      <c r="H207" s="142"/>
      <c r="I207" s="142"/>
      <c r="J207" s="142"/>
    </row>
    <row r="208" spans="1:10">
      <c r="A208" s="142"/>
      <c r="B208" s="143"/>
      <c r="C208" s="143"/>
      <c r="D208" s="142"/>
      <c r="E208" s="142"/>
      <c r="F208" s="142"/>
      <c r="G208" s="142"/>
      <c r="H208" s="142"/>
      <c r="I208" s="142"/>
      <c r="J208" s="142"/>
    </row>
    <row r="209" spans="1:10">
      <c r="A209" s="142"/>
      <c r="B209" s="143"/>
      <c r="C209" s="143"/>
      <c r="D209" s="142"/>
      <c r="E209" s="142"/>
      <c r="F209" s="142"/>
      <c r="G209" s="142"/>
      <c r="H209" s="142"/>
      <c r="I209" s="142"/>
      <c r="J209" s="142"/>
    </row>
    <row r="210" spans="1:10">
      <c r="A210" s="142"/>
      <c r="B210" s="143"/>
      <c r="C210" s="143"/>
      <c r="D210" s="142"/>
      <c r="E210" s="142"/>
      <c r="F210" s="142"/>
      <c r="G210" s="142"/>
      <c r="H210" s="142"/>
      <c r="I210" s="142"/>
      <c r="J210" s="142"/>
    </row>
    <row r="211" spans="1:10">
      <c r="A211" s="142"/>
      <c r="B211" s="143"/>
      <c r="C211" s="143"/>
      <c r="D211" s="142"/>
      <c r="E211" s="142"/>
      <c r="F211" s="142"/>
      <c r="G211" s="142"/>
      <c r="H211" s="142"/>
      <c r="I211" s="142"/>
      <c r="J211" s="142"/>
    </row>
    <row r="212" spans="1:10">
      <c r="A212" s="142"/>
      <c r="B212" s="143"/>
      <c r="C212" s="143"/>
      <c r="D212" s="142"/>
      <c r="E212" s="142"/>
      <c r="F212" s="142"/>
      <c r="G212" s="142"/>
      <c r="H212" s="142"/>
      <c r="I212" s="142"/>
      <c r="J212" s="142"/>
    </row>
    <row r="213" spans="1:10">
      <c r="A213" s="142"/>
      <c r="B213" s="143"/>
      <c r="C213" s="143"/>
      <c r="D213" s="142"/>
      <c r="E213" s="142"/>
      <c r="F213" s="142"/>
      <c r="G213" s="142"/>
      <c r="H213" s="142"/>
      <c r="I213" s="142"/>
      <c r="J213" s="142"/>
    </row>
    <row r="214" spans="1:10">
      <c r="A214" s="142"/>
      <c r="B214" s="143"/>
      <c r="C214" s="143"/>
      <c r="D214" s="142"/>
      <c r="E214" s="142"/>
      <c r="F214" s="142"/>
      <c r="G214" s="142"/>
      <c r="H214" s="142"/>
      <c r="I214" s="142"/>
      <c r="J214" s="142"/>
    </row>
    <row r="215" spans="1:10">
      <c r="A215" s="142"/>
      <c r="B215" s="143"/>
      <c r="C215" s="143"/>
      <c r="D215" s="142"/>
      <c r="E215" s="142"/>
      <c r="F215" s="142"/>
      <c r="G215" s="142"/>
      <c r="H215" s="142"/>
      <c r="I215" s="142"/>
      <c r="J215" s="142"/>
    </row>
    <row r="216" spans="1:10">
      <c r="A216" s="142"/>
      <c r="B216" s="143"/>
      <c r="C216" s="143"/>
      <c r="D216" s="142"/>
      <c r="E216" s="142"/>
      <c r="F216" s="142"/>
      <c r="G216" s="142"/>
      <c r="H216" s="142"/>
      <c r="I216" s="142"/>
      <c r="J216" s="142"/>
    </row>
    <row r="217" spans="1:10">
      <c r="A217" s="142"/>
      <c r="B217" s="143"/>
      <c r="C217" s="143"/>
      <c r="D217" s="142"/>
      <c r="E217" s="142"/>
      <c r="F217" s="142"/>
      <c r="G217" s="142"/>
      <c r="H217" s="142"/>
      <c r="I217" s="142"/>
      <c r="J217" s="142"/>
    </row>
    <row r="218" spans="1:10">
      <c r="A218" s="142"/>
      <c r="B218" s="143"/>
      <c r="C218" s="143"/>
      <c r="D218" s="142"/>
      <c r="E218" s="142"/>
      <c r="F218" s="142"/>
      <c r="G218" s="142"/>
      <c r="H218" s="142"/>
      <c r="I218" s="142"/>
      <c r="J218" s="142"/>
    </row>
    <row r="219" spans="1:10">
      <c r="A219" s="142"/>
      <c r="B219" s="143"/>
      <c r="C219" s="143"/>
      <c r="D219" s="142"/>
      <c r="E219" s="142"/>
      <c r="F219" s="142"/>
      <c r="G219" s="142"/>
      <c r="H219" s="142"/>
      <c r="I219" s="142"/>
      <c r="J219" s="142"/>
    </row>
    <row r="220" spans="1:10">
      <c r="A220" s="142"/>
      <c r="B220" s="143"/>
      <c r="C220" s="143"/>
      <c r="D220" s="142"/>
      <c r="E220" s="142"/>
      <c r="F220" s="142"/>
      <c r="G220" s="142"/>
      <c r="H220" s="142"/>
      <c r="I220" s="142"/>
      <c r="J220" s="142"/>
    </row>
    <row r="221" spans="1:10">
      <c r="A221" s="142"/>
      <c r="B221" s="143"/>
      <c r="C221" s="143"/>
      <c r="D221" s="142"/>
      <c r="E221" s="142"/>
      <c r="F221" s="142"/>
      <c r="G221" s="142"/>
      <c r="H221" s="142"/>
      <c r="I221" s="142"/>
      <c r="J221" s="142"/>
    </row>
    <row r="222" spans="1:10">
      <c r="A222" s="142"/>
      <c r="B222" s="143"/>
      <c r="C222" s="143"/>
      <c r="D222" s="142"/>
      <c r="E222" s="142"/>
      <c r="F222" s="142"/>
      <c r="G222" s="142"/>
      <c r="H222" s="142"/>
      <c r="I222" s="142"/>
      <c r="J222" s="142"/>
    </row>
    <row r="223" spans="1:10">
      <c r="A223" s="142"/>
      <c r="B223" s="143"/>
      <c r="C223" s="143"/>
      <c r="D223" s="142"/>
      <c r="E223" s="142"/>
      <c r="F223" s="142"/>
      <c r="G223" s="142"/>
      <c r="H223" s="142"/>
      <c r="I223" s="142"/>
      <c r="J223" s="142"/>
    </row>
    <row r="224" spans="1:10">
      <c r="A224" s="142"/>
      <c r="B224" s="143"/>
      <c r="C224" s="143"/>
      <c r="D224" s="142"/>
      <c r="E224" s="142"/>
      <c r="F224" s="142"/>
      <c r="G224" s="142"/>
      <c r="H224" s="142"/>
      <c r="I224" s="142"/>
      <c r="J224" s="142"/>
    </row>
    <row r="225" spans="1:10">
      <c r="A225" s="142"/>
      <c r="B225" s="143"/>
      <c r="C225" s="143"/>
      <c r="D225" s="142"/>
      <c r="E225" s="142"/>
      <c r="F225" s="142"/>
      <c r="G225" s="142"/>
      <c r="H225" s="142"/>
      <c r="I225" s="142"/>
      <c r="J225" s="142"/>
    </row>
    <row r="226" spans="1:10">
      <c r="A226" s="142"/>
      <c r="B226" s="143"/>
      <c r="C226" s="143"/>
      <c r="D226" s="142"/>
      <c r="E226" s="142"/>
      <c r="F226" s="142"/>
      <c r="G226" s="142"/>
      <c r="H226" s="142"/>
      <c r="I226" s="142"/>
      <c r="J226" s="142"/>
    </row>
    <row r="227" spans="1:10">
      <c r="A227" s="142"/>
      <c r="B227" s="143"/>
      <c r="C227" s="143"/>
      <c r="D227" s="142"/>
      <c r="E227" s="142"/>
      <c r="F227" s="142"/>
      <c r="G227" s="142"/>
      <c r="H227" s="142"/>
      <c r="I227" s="142"/>
      <c r="J227" s="142"/>
    </row>
    <row r="228" spans="1:10">
      <c r="A228" s="142"/>
      <c r="B228" s="143"/>
      <c r="C228" s="143"/>
      <c r="D228" s="142"/>
      <c r="E228" s="142"/>
      <c r="F228" s="142"/>
      <c r="G228" s="142"/>
      <c r="H228" s="142"/>
      <c r="I228" s="142"/>
      <c r="J228" s="142"/>
    </row>
    <row r="229" spans="1:10">
      <c r="A229" s="142"/>
      <c r="B229" s="143"/>
      <c r="C229" s="143"/>
      <c r="D229" s="142"/>
      <c r="E229" s="142"/>
      <c r="F229" s="142"/>
      <c r="G229" s="142"/>
      <c r="H229" s="142"/>
      <c r="I229" s="142"/>
      <c r="J229" s="142"/>
    </row>
    <row r="230" spans="1:10">
      <c r="A230" s="142"/>
      <c r="B230" s="143"/>
      <c r="C230" s="143"/>
      <c r="D230" s="142"/>
      <c r="E230" s="142"/>
      <c r="F230" s="142"/>
      <c r="G230" s="142"/>
      <c r="H230" s="142"/>
      <c r="I230" s="142"/>
      <c r="J230" s="142"/>
    </row>
    <row r="231" spans="1:10">
      <c r="A231" s="142"/>
      <c r="B231" s="143"/>
      <c r="C231" s="143"/>
      <c r="D231" s="142"/>
      <c r="E231" s="142"/>
      <c r="F231" s="142"/>
      <c r="G231" s="142"/>
      <c r="H231" s="142"/>
      <c r="I231" s="142"/>
      <c r="J231" s="142"/>
    </row>
    <row r="232" spans="1:10">
      <c r="A232" s="142"/>
      <c r="B232" s="143"/>
      <c r="C232" s="143"/>
      <c r="D232" s="142"/>
      <c r="E232" s="142"/>
      <c r="F232" s="142"/>
      <c r="G232" s="142"/>
      <c r="H232" s="142"/>
      <c r="I232" s="142"/>
      <c r="J232" s="142"/>
    </row>
    <row r="233" spans="1:10">
      <c r="A233" s="142"/>
      <c r="B233" s="143"/>
      <c r="C233" s="143"/>
      <c r="D233" s="142"/>
      <c r="E233" s="142"/>
      <c r="F233" s="142"/>
      <c r="G233" s="142"/>
      <c r="H233" s="142"/>
      <c r="I233" s="142"/>
      <c r="J233" s="142"/>
    </row>
    <row r="234" spans="1:10">
      <c r="A234" s="142"/>
      <c r="B234" s="143"/>
      <c r="C234" s="143"/>
      <c r="D234" s="142"/>
      <c r="E234" s="142"/>
      <c r="F234" s="142"/>
      <c r="G234" s="142"/>
      <c r="H234" s="142"/>
      <c r="I234" s="142"/>
      <c r="J234" s="142"/>
    </row>
    <row r="235" spans="1:10">
      <c r="A235" s="142"/>
      <c r="B235" s="143"/>
      <c r="C235" s="143"/>
      <c r="D235" s="142"/>
      <c r="E235" s="142"/>
      <c r="F235" s="142"/>
      <c r="G235" s="142"/>
      <c r="H235" s="142"/>
      <c r="I235" s="142"/>
      <c r="J235" s="142"/>
    </row>
    <row r="236" spans="1:10">
      <c r="A236" s="142"/>
      <c r="B236" s="143"/>
      <c r="C236" s="143"/>
      <c r="D236" s="142"/>
      <c r="E236" s="142"/>
      <c r="F236" s="142"/>
      <c r="G236" s="142"/>
      <c r="H236" s="142"/>
      <c r="I236" s="142"/>
      <c r="J236" s="142"/>
    </row>
    <row r="237" spans="1:10">
      <c r="A237" s="142"/>
      <c r="B237" s="143"/>
      <c r="C237" s="143"/>
      <c r="D237" s="142"/>
      <c r="E237" s="142"/>
      <c r="F237" s="142"/>
      <c r="G237" s="142"/>
      <c r="H237" s="142"/>
      <c r="I237" s="142"/>
      <c r="J237" s="142"/>
    </row>
    <row r="238" spans="1:10">
      <c r="A238" s="142"/>
      <c r="B238" s="143"/>
      <c r="C238" s="143"/>
      <c r="D238" s="142"/>
      <c r="E238" s="142"/>
      <c r="F238" s="142"/>
      <c r="G238" s="142"/>
      <c r="H238" s="142"/>
      <c r="I238" s="142"/>
      <c r="J238" s="142"/>
    </row>
    <row r="239" spans="1:10">
      <c r="A239" s="142"/>
      <c r="B239" s="143"/>
      <c r="C239" s="143"/>
      <c r="D239" s="142"/>
      <c r="E239" s="142"/>
      <c r="F239" s="142"/>
      <c r="G239" s="142"/>
      <c r="H239" s="142"/>
      <c r="I239" s="142"/>
      <c r="J239" s="142"/>
    </row>
    <row r="240" spans="1:10">
      <c r="A240" s="142"/>
      <c r="B240" s="143"/>
      <c r="C240" s="143"/>
      <c r="D240" s="142"/>
      <c r="E240" s="142"/>
      <c r="F240" s="142"/>
      <c r="G240" s="142"/>
      <c r="H240" s="142"/>
      <c r="I240" s="142"/>
      <c r="J240" s="142"/>
    </row>
    <row r="241" spans="1:10">
      <c r="A241" s="142"/>
      <c r="B241" s="143"/>
      <c r="C241" s="143"/>
      <c r="D241" s="142"/>
      <c r="E241" s="142"/>
      <c r="F241" s="142"/>
      <c r="G241" s="142"/>
      <c r="H241" s="142"/>
      <c r="I241" s="142"/>
      <c r="J241" s="142"/>
    </row>
    <row r="242" spans="1:10">
      <c r="A242" s="142"/>
      <c r="B242" s="143"/>
      <c r="C242" s="143"/>
      <c r="D242" s="142"/>
      <c r="E242" s="142"/>
      <c r="F242" s="142"/>
      <c r="G242" s="142"/>
      <c r="H242" s="142"/>
      <c r="I242" s="142"/>
      <c r="J242" s="142"/>
    </row>
    <row r="243" spans="1:10">
      <c r="A243" s="142"/>
      <c r="B243" s="143"/>
      <c r="C243" s="143"/>
      <c r="D243" s="142"/>
      <c r="E243" s="142"/>
      <c r="F243" s="142"/>
      <c r="G243" s="142"/>
      <c r="H243" s="142"/>
      <c r="I243" s="142"/>
      <c r="J243" s="142"/>
    </row>
    <row r="244" spans="1:10">
      <c r="A244" s="142"/>
      <c r="B244" s="143"/>
      <c r="C244" s="143"/>
      <c r="D244" s="142"/>
      <c r="E244" s="142"/>
      <c r="F244" s="142"/>
      <c r="G244" s="142"/>
      <c r="H244" s="142"/>
      <c r="I244" s="142"/>
      <c r="J244" s="142"/>
    </row>
    <row r="245" spans="1:10">
      <c r="A245" s="142"/>
      <c r="B245" s="143"/>
      <c r="C245" s="143"/>
      <c r="D245" s="142"/>
      <c r="E245" s="142"/>
      <c r="F245" s="142"/>
      <c r="G245" s="142"/>
      <c r="H245" s="142"/>
      <c r="I245" s="142"/>
      <c r="J245" s="142"/>
    </row>
    <row r="246" spans="1:10">
      <c r="A246" s="142"/>
      <c r="B246" s="143"/>
      <c r="C246" s="143"/>
      <c r="D246" s="142"/>
      <c r="E246" s="142"/>
      <c r="F246" s="142"/>
      <c r="G246" s="142"/>
      <c r="H246" s="142"/>
      <c r="I246" s="142"/>
      <c r="J246" s="142"/>
    </row>
    <row r="247" spans="1:10">
      <c r="A247" s="142"/>
      <c r="B247" s="143"/>
      <c r="C247" s="143"/>
      <c r="D247" s="142"/>
      <c r="E247" s="142"/>
      <c r="F247" s="142"/>
      <c r="G247" s="142"/>
      <c r="H247" s="142"/>
      <c r="I247" s="142"/>
      <c r="J247" s="142"/>
    </row>
    <row r="248" spans="1:10">
      <c r="A248" s="142"/>
      <c r="B248" s="143"/>
      <c r="C248" s="143"/>
      <c r="D248" s="142"/>
      <c r="E248" s="142"/>
      <c r="F248" s="142"/>
      <c r="G248" s="142"/>
      <c r="H248" s="142"/>
      <c r="I248" s="142"/>
      <c r="J248" s="142"/>
    </row>
    <row r="249" spans="1:10">
      <c r="A249" s="142"/>
      <c r="B249" s="143"/>
      <c r="C249" s="143"/>
      <c r="D249" s="142"/>
      <c r="E249" s="142"/>
      <c r="F249" s="142"/>
      <c r="G249" s="142"/>
      <c r="H249" s="142"/>
      <c r="I249" s="142"/>
      <c r="J249" s="142"/>
    </row>
    <row r="250" spans="1:10">
      <c r="A250" s="142"/>
      <c r="B250" s="143"/>
      <c r="C250" s="143"/>
      <c r="D250" s="142"/>
      <c r="E250" s="142"/>
      <c r="F250" s="142"/>
      <c r="G250" s="142"/>
      <c r="H250" s="142"/>
      <c r="I250" s="142"/>
      <c r="J250" s="142"/>
    </row>
    <row r="251" spans="1:10">
      <c r="A251" s="142"/>
      <c r="B251" s="143"/>
      <c r="C251" s="143"/>
      <c r="D251" s="142"/>
      <c r="E251" s="142"/>
      <c r="F251" s="142"/>
      <c r="G251" s="142"/>
      <c r="H251" s="142"/>
      <c r="I251" s="142"/>
      <c r="J251" s="142"/>
    </row>
    <row r="252" spans="1:10">
      <c r="A252" s="142"/>
      <c r="B252" s="143"/>
      <c r="C252" s="143"/>
      <c r="D252" s="142"/>
      <c r="E252" s="142"/>
      <c r="F252" s="142"/>
      <c r="G252" s="142"/>
      <c r="H252" s="142"/>
      <c r="I252" s="142"/>
      <c r="J252" s="142"/>
    </row>
    <row r="253" spans="1:10">
      <c r="A253" s="142"/>
      <c r="B253" s="143"/>
      <c r="C253" s="143"/>
      <c r="D253" s="142"/>
      <c r="E253" s="142"/>
      <c r="F253" s="142"/>
      <c r="G253" s="142"/>
      <c r="H253" s="142"/>
      <c r="I253" s="142"/>
      <c r="J253" s="142"/>
    </row>
    <row r="254" spans="1:10">
      <c r="A254" s="142"/>
      <c r="B254" s="143"/>
      <c r="C254" s="143"/>
      <c r="D254" s="142"/>
      <c r="E254" s="142"/>
      <c r="F254" s="142"/>
      <c r="G254" s="142"/>
      <c r="H254" s="142"/>
      <c r="I254" s="142"/>
      <c r="J254" s="142"/>
    </row>
    <row r="255" spans="1:10">
      <c r="A255" s="142"/>
      <c r="B255" s="143"/>
      <c r="C255" s="143"/>
      <c r="D255" s="142"/>
      <c r="E255" s="142"/>
      <c r="F255" s="142"/>
      <c r="G255" s="142"/>
      <c r="H255" s="142"/>
      <c r="I255" s="142"/>
      <c r="J255" s="142"/>
    </row>
    <row r="256" spans="1:10">
      <c r="A256" s="142"/>
      <c r="B256" s="143"/>
      <c r="C256" s="143"/>
      <c r="D256" s="142"/>
      <c r="E256" s="142"/>
      <c r="F256" s="142"/>
      <c r="G256" s="142"/>
      <c r="H256" s="142"/>
      <c r="I256" s="142"/>
      <c r="J256" s="142"/>
    </row>
    <row r="257" spans="1:10">
      <c r="A257" s="142"/>
      <c r="B257" s="143"/>
      <c r="C257" s="143"/>
      <c r="D257" s="142"/>
      <c r="E257" s="142"/>
      <c r="F257" s="142"/>
      <c r="G257" s="142"/>
      <c r="H257" s="142"/>
      <c r="I257" s="142"/>
      <c r="J257" s="142"/>
    </row>
    <row r="258" spans="1:10">
      <c r="A258" s="142"/>
      <c r="B258" s="143"/>
      <c r="C258" s="143"/>
      <c r="D258" s="142"/>
      <c r="E258" s="142"/>
      <c r="F258" s="142"/>
      <c r="G258" s="142"/>
      <c r="H258" s="142"/>
      <c r="I258" s="142"/>
      <c r="J258" s="142"/>
    </row>
    <row r="259" spans="1:10">
      <c r="A259" s="142"/>
      <c r="B259" s="143"/>
      <c r="C259" s="143"/>
      <c r="D259" s="142"/>
      <c r="E259" s="142"/>
      <c r="F259" s="142"/>
      <c r="G259" s="142"/>
      <c r="H259" s="142"/>
      <c r="I259" s="142"/>
      <c r="J259" s="142"/>
    </row>
    <row r="260" spans="1:10">
      <c r="A260" s="142"/>
      <c r="B260" s="143"/>
      <c r="C260" s="143"/>
      <c r="D260" s="142"/>
      <c r="E260" s="142"/>
      <c r="F260" s="142"/>
      <c r="G260" s="142"/>
      <c r="H260" s="142"/>
      <c r="I260" s="142"/>
      <c r="J260" s="142"/>
    </row>
    <row r="261" spans="1:10">
      <c r="A261" s="142"/>
      <c r="B261" s="143"/>
      <c r="C261" s="143"/>
      <c r="D261" s="142"/>
      <c r="E261" s="142"/>
      <c r="F261" s="142"/>
      <c r="G261" s="142"/>
      <c r="H261" s="142"/>
      <c r="I261" s="142"/>
      <c r="J261" s="142"/>
    </row>
    <row r="262" spans="1:10">
      <c r="A262" s="142"/>
      <c r="B262" s="143"/>
      <c r="C262" s="143"/>
      <c r="D262" s="142"/>
      <c r="E262" s="142"/>
      <c r="F262" s="142"/>
      <c r="G262" s="142"/>
      <c r="H262" s="142"/>
      <c r="I262" s="142"/>
      <c r="J262" s="142"/>
    </row>
    <row r="263" spans="1:10">
      <c r="A263" s="142"/>
      <c r="B263" s="143"/>
      <c r="C263" s="143"/>
      <c r="D263" s="142"/>
      <c r="E263" s="142"/>
      <c r="F263" s="142"/>
      <c r="G263" s="142"/>
      <c r="H263" s="142"/>
      <c r="I263" s="142"/>
      <c r="J263" s="142"/>
    </row>
    <row r="264" spans="1:10">
      <c r="A264" s="142"/>
      <c r="B264" s="143"/>
      <c r="C264" s="143"/>
      <c r="D264" s="142"/>
      <c r="E264" s="142"/>
      <c r="F264" s="142"/>
      <c r="G264" s="142"/>
      <c r="H264" s="142"/>
      <c r="I264" s="142"/>
      <c r="J264" s="142"/>
    </row>
    <row r="265" spans="1:10">
      <c r="A265" s="142"/>
      <c r="B265" s="143"/>
      <c r="C265" s="143"/>
      <c r="D265" s="142"/>
      <c r="E265" s="142"/>
      <c r="F265" s="142"/>
      <c r="G265" s="142"/>
      <c r="H265" s="142"/>
      <c r="I265" s="142"/>
      <c r="J265" s="142"/>
    </row>
    <row r="266" spans="1:10">
      <c r="A266" s="142"/>
      <c r="B266" s="143"/>
      <c r="C266" s="143"/>
      <c r="D266" s="142"/>
      <c r="E266" s="142"/>
      <c r="F266" s="142"/>
      <c r="G266" s="142"/>
      <c r="H266" s="142"/>
      <c r="I266" s="142"/>
      <c r="J266" s="142"/>
    </row>
    <row r="267" spans="1:10">
      <c r="A267" s="142"/>
      <c r="B267" s="143"/>
      <c r="C267" s="143"/>
      <c r="D267" s="142"/>
      <c r="E267" s="142"/>
      <c r="F267" s="142"/>
      <c r="G267" s="142"/>
      <c r="H267" s="142"/>
      <c r="I267" s="142"/>
      <c r="J267" s="142"/>
    </row>
    <row r="268" spans="1:10">
      <c r="A268" s="142"/>
      <c r="B268" s="143"/>
      <c r="C268" s="143"/>
      <c r="D268" s="142"/>
      <c r="E268" s="142"/>
      <c r="F268" s="142"/>
      <c r="G268" s="142"/>
      <c r="H268" s="142"/>
      <c r="I268" s="142"/>
      <c r="J268" s="142"/>
    </row>
    <row r="269" spans="1:10">
      <c r="A269" s="142"/>
      <c r="B269" s="143"/>
      <c r="C269" s="143"/>
      <c r="D269" s="142"/>
      <c r="E269" s="142"/>
      <c r="F269" s="142"/>
      <c r="G269" s="142"/>
      <c r="H269" s="142"/>
      <c r="I269" s="142"/>
      <c r="J269" s="142"/>
    </row>
    <row r="270" spans="1:10">
      <c r="A270" s="142"/>
      <c r="B270" s="143"/>
      <c r="C270" s="143"/>
      <c r="D270" s="142"/>
      <c r="E270" s="142"/>
      <c r="F270" s="142"/>
      <c r="G270" s="142"/>
      <c r="H270" s="142"/>
      <c r="I270" s="142"/>
      <c r="J270" s="142"/>
    </row>
    <row r="271" spans="1:10">
      <c r="A271" s="142"/>
      <c r="B271" s="143"/>
      <c r="C271" s="143"/>
      <c r="D271" s="142"/>
      <c r="E271" s="142"/>
      <c r="F271" s="142"/>
      <c r="G271" s="142"/>
      <c r="H271" s="142"/>
      <c r="I271" s="142"/>
      <c r="J271" s="142"/>
    </row>
    <row r="272" spans="1:10">
      <c r="A272" s="142"/>
      <c r="B272" s="143"/>
      <c r="C272" s="143"/>
      <c r="D272" s="142"/>
      <c r="E272" s="142"/>
      <c r="F272" s="142"/>
      <c r="G272" s="142"/>
      <c r="H272" s="142"/>
      <c r="I272" s="142"/>
      <c r="J272" s="142"/>
    </row>
    <row r="273" spans="1:10">
      <c r="A273" s="142"/>
      <c r="B273" s="143"/>
      <c r="C273" s="143"/>
      <c r="D273" s="142"/>
      <c r="E273" s="142"/>
      <c r="F273" s="142"/>
      <c r="G273" s="142"/>
      <c r="H273" s="142"/>
      <c r="I273" s="142"/>
      <c r="J273" s="142"/>
    </row>
    <row r="274" spans="1:10">
      <c r="A274" s="142"/>
      <c r="B274" s="143"/>
      <c r="C274" s="143"/>
      <c r="D274" s="142"/>
      <c r="E274" s="142"/>
      <c r="F274" s="142"/>
      <c r="G274" s="142"/>
      <c r="H274" s="142"/>
      <c r="I274" s="142"/>
      <c r="J274" s="142"/>
    </row>
    <row r="275" spans="1:10">
      <c r="A275" s="142"/>
      <c r="B275" s="143"/>
      <c r="C275" s="143"/>
      <c r="D275" s="142"/>
      <c r="E275" s="142"/>
      <c r="F275" s="142"/>
      <c r="G275" s="142"/>
      <c r="H275" s="142"/>
      <c r="I275" s="142"/>
      <c r="J275" s="142"/>
    </row>
    <row r="276" spans="1:10">
      <c r="A276" s="142"/>
      <c r="B276" s="143"/>
      <c r="C276" s="143"/>
      <c r="D276" s="142"/>
      <c r="E276" s="142"/>
      <c r="F276" s="142"/>
      <c r="G276" s="142"/>
      <c r="H276" s="142"/>
      <c r="I276" s="142"/>
      <c r="J276" s="142"/>
    </row>
    <row r="277" spans="1:10">
      <c r="A277" s="142"/>
      <c r="B277" s="143"/>
      <c r="C277" s="143"/>
      <c r="D277" s="142"/>
      <c r="E277" s="142"/>
      <c r="F277" s="142"/>
      <c r="G277" s="142"/>
      <c r="H277" s="142"/>
      <c r="I277" s="142"/>
      <c r="J277" s="142"/>
    </row>
    <row r="278" spans="1:10">
      <c r="A278" s="142"/>
      <c r="B278" s="143"/>
      <c r="C278" s="143"/>
      <c r="D278" s="142"/>
      <c r="E278" s="142"/>
      <c r="F278" s="142"/>
      <c r="G278" s="142"/>
      <c r="H278" s="142"/>
      <c r="I278" s="142"/>
      <c r="J278" s="142"/>
    </row>
    <row r="279" spans="1:10">
      <c r="A279" s="142"/>
      <c r="B279" s="143"/>
      <c r="C279" s="143"/>
      <c r="D279" s="142"/>
      <c r="E279" s="142"/>
      <c r="F279" s="142"/>
      <c r="G279" s="142"/>
      <c r="H279" s="142"/>
      <c r="I279" s="142"/>
      <c r="J279" s="142"/>
    </row>
    <row r="280" spans="1:10">
      <c r="A280" s="142"/>
      <c r="B280" s="143"/>
      <c r="C280" s="143"/>
      <c r="D280" s="142"/>
      <c r="E280" s="142"/>
      <c r="F280" s="142"/>
      <c r="G280" s="142"/>
      <c r="H280" s="142"/>
      <c r="I280" s="142"/>
      <c r="J280" s="142"/>
    </row>
    <row r="281" spans="1:10">
      <c r="A281" s="142"/>
      <c r="B281" s="143"/>
      <c r="C281" s="143"/>
      <c r="D281" s="142"/>
      <c r="E281" s="142"/>
      <c r="F281" s="142"/>
      <c r="G281" s="142"/>
      <c r="H281" s="142"/>
      <c r="I281" s="142"/>
      <c r="J281" s="142"/>
    </row>
    <row r="282" spans="1:10">
      <c r="A282" s="142"/>
      <c r="B282" s="143"/>
      <c r="C282" s="143"/>
      <c r="D282" s="142"/>
      <c r="E282" s="142"/>
      <c r="F282" s="142"/>
      <c r="G282" s="142"/>
      <c r="H282" s="142"/>
      <c r="I282" s="142"/>
      <c r="J282" s="142"/>
    </row>
    <row r="283" spans="1:10">
      <c r="A283" s="142"/>
      <c r="B283" s="143"/>
      <c r="C283" s="143"/>
      <c r="D283" s="142"/>
      <c r="E283" s="142"/>
      <c r="F283" s="142"/>
      <c r="G283" s="142"/>
      <c r="H283" s="142"/>
      <c r="I283" s="142"/>
      <c r="J283" s="142"/>
    </row>
    <row r="284" spans="1:10">
      <c r="A284" s="142"/>
      <c r="B284" s="143"/>
      <c r="C284" s="143"/>
      <c r="D284" s="142"/>
      <c r="E284" s="142"/>
      <c r="F284" s="142"/>
      <c r="G284" s="142"/>
      <c r="H284" s="142"/>
      <c r="I284" s="142"/>
      <c r="J284" s="142"/>
    </row>
    <row r="285" spans="1:10">
      <c r="A285" s="142"/>
      <c r="B285" s="143"/>
      <c r="C285" s="143"/>
      <c r="D285" s="142"/>
      <c r="E285" s="142"/>
      <c r="F285" s="142"/>
      <c r="G285" s="142"/>
      <c r="H285" s="142"/>
      <c r="I285" s="142"/>
      <c r="J285" s="142"/>
    </row>
    <row r="286" spans="1:10">
      <c r="A286" s="142"/>
      <c r="B286" s="143"/>
      <c r="C286" s="143"/>
      <c r="D286" s="142"/>
      <c r="E286" s="142"/>
      <c r="F286" s="142"/>
      <c r="G286" s="142"/>
      <c r="H286" s="142"/>
      <c r="I286" s="142"/>
      <c r="J286" s="142"/>
    </row>
    <row r="287" spans="1:10">
      <c r="A287" s="142"/>
      <c r="B287" s="143"/>
      <c r="C287" s="143"/>
      <c r="D287" s="142"/>
      <c r="E287" s="142"/>
      <c r="F287" s="142"/>
      <c r="G287" s="142"/>
      <c r="H287" s="142"/>
      <c r="I287" s="142"/>
      <c r="J287" s="142"/>
    </row>
    <row r="288" spans="1:10">
      <c r="A288" s="142"/>
      <c r="B288" s="143"/>
      <c r="C288" s="143"/>
      <c r="D288" s="142"/>
      <c r="E288" s="142"/>
      <c r="F288" s="142"/>
      <c r="G288" s="142"/>
      <c r="H288" s="142"/>
      <c r="I288" s="142"/>
      <c r="J288" s="142"/>
    </row>
    <row r="289" spans="1:10">
      <c r="A289" s="142"/>
      <c r="B289" s="143"/>
      <c r="C289" s="143"/>
      <c r="D289" s="142"/>
      <c r="E289" s="142"/>
      <c r="F289" s="142"/>
      <c r="G289" s="142"/>
      <c r="H289" s="142"/>
      <c r="I289" s="142"/>
      <c r="J289" s="142"/>
    </row>
    <row r="290" spans="1:10">
      <c r="A290" s="142"/>
      <c r="B290" s="143"/>
      <c r="C290" s="143"/>
      <c r="D290" s="142"/>
      <c r="E290" s="142"/>
      <c r="F290" s="142"/>
      <c r="G290" s="142"/>
      <c r="H290" s="142"/>
      <c r="I290" s="142"/>
      <c r="J290" s="142"/>
    </row>
    <row r="291" spans="1:10">
      <c r="A291" s="142"/>
      <c r="B291" s="143"/>
      <c r="C291" s="143"/>
      <c r="D291" s="142"/>
      <c r="E291" s="142"/>
      <c r="F291" s="142"/>
      <c r="G291" s="142"/>
      <c r="H291" s="142"/>
      <c r="I291" s="142"/>
      <c r="J291" s="142"/>
    </row>
    <row r="292" spans="1:10">
      <c r="A292" s="142"/>
      <c r="B292" s="143"/>
      <c r="C292" s="143"/>
      <c r="D292" s="142"/>
      <c r="E292" s="142"/>
      <c r="F292" s="142"/>
      <c r="G292" s="142"/>
      <c r="H292" s="142"/>
      <c r="I292" s="142"/>
      <c r="J292" s="142"/>
    </row>
    <row r="293" spans="1:10">
      <c r="A293" s="142"/>
      <c r="B293" s="143"/>
      <c r="C293" s="143"/>
      <c r="D293" s="142"/>
      <c r="E293" s="142"/>
      <c r="F293" s="142"/>
      <c r="G293" s="142"/>
      <c r="H293" s="142"/>
      <c r="I293" s="142"/>
      <c r="J293" s="142"/>
    </row>
    <row r="294" spans="1:10">
      <c r="A294" s="142"/>
      <c r="B294" s="143"/>
      <c r="C294" s="143"/>
      <c r="D294" s="142"/>
      <c r="E294" s="142"/>
      <c r="F294" s="142"/>
      <c r="G294" s="142"/>
      <c r="H294" s="142"/>
      <c r="I294" s="142"/>
      <c r="J294" s="142"/>
    </row>
    <row r="295" spans="1:10">
      <c r="A295" s="142"/>
      <c r="B295" s="143"/>
      <c r="C295" s="143"/>
      <c r="D295" s="142"/>
      <c r="E295" s="142"/>
      <c r="F295" s="142"/>
      <c r="G295" s="142"/>
      <c r="H295" s="142"/>
      <c r="I295" s="142"/>
      <c r="J295" s="142"/>
    </row>
    <row r="296" spans="1:10">
      <c r="A296" s="142"/>
      <c r="B296" s="143"/>
      <c r="C296" s="143"/>
      <c r="D296" s="142"/>
      <c r="E296" s="142"/>
      <c r="F296" s="142"/>
      <c r="G296" s="142"/>
      <c r="H296" s="142"/>
      <c r="I296" s="142"/>
      <c r="J296" s="142"/>
    </row>
    <row r="297" spans="1:10">
      <c r="A297" s="142"/>
      <c r="B297" s="143"/>
      <c r="C297" s="143"/>
      <c r="D297" s="142"/>
      <c r="E297" s="142"/>
      <c r="F297" s="142"/>
      <c r="G297" s="142"/>
      <c r="H297" s="142"/>
      <c r="I297" s="142"/>
      <c r="J297" s="142"/>
    </row>
    <row r="298" spans="1:10">
      <c r="A298" s="142"/>
      <c r="B298" s="143"/>
      <c r="C298" s="143"/>
      <c r="D298" s="142"/>
      <c r="E298" s="142"/>
      <c r="F298" s="142"/>
      <c r="G298" s="142"/>
      <c r="H298" s="142"/>
      <c r="I298" s="142"/>
      <c r="J298" s="142"/>
    </row>
    <row r="299" spans="1:10">
      <c r="A299" s="142"/>
      <c r="B299" s="143"/>
      <c r="C299" s="143"/>
      <c r="D299" s="142"/>
      <c r="E299" s="142"/>
      <c r="F299" s="142"/>
      <c r="G299" s="142"/>
      <c r="H299" s="142"/>
      <c r="I299" s="142"/>
      <c r="J299" s="142"/>
    </row>
    <row r="300" spans="1:10">
      <c r="A300" s="142"/>
      <c r="B300" s="143"/>
      <c r="C300" s="143"/>
      <c r="D300" s="142"/>
      <c r="E300" s="142"/>
      <c r="F300" s="142"/>
      <c r="G300" s="142"/>
      <c r="H300" s="142"/>
      <c r="I300" s="142"/>
      <c r="J300" s="142"/>
    </row>
    <row r="301" spans="1:10">
      <c r="A301" s="142"/>
      <c r="B301" s="143"/>
      <c r="C301" s="143"/>
      <c r="D301" s="142"/>
      <c r="E301" s="142"/>
      <c r="F301" s="142"/>
      <c r="G301" s="142"/>
      <c r="H301" s="142"/>
      <c r="I301" s="142"/>
      <c r="J301" s="142"/>
    </row>
    <row r="302" spans="1:10">
      <c r="A302" s="142"/>
      <c r="B302" s="143"/>
      <c r="C302" s="143"/>
      <c r="D302" s="142"/>
      <c r="E302" s="142"/>
      <c r="F302" s="142"/>
      <c r="G302" s="142"/>
      <c r="H302" s="142"/>
      <c r="I302" s="142"/>
      <c r="J302" s="142"/>
    </row>
    <row r="303" spans="1:10">
      <c r="A303" s="142"/>
      <c r="B303" s="143"/>
      <c r="C303" s="143"/>
      <c r="D303" s="142"/>
      <c r="E303" s="142"/>
      <c r="F303" s="142"/>
      <c r="G303" s="142"/>
      <c r="H303" s="142"/>
      <c r="I303" s="142"/>
      <c r="J303" s="142"/>
    </row>
    <row r="304" spans="1:10">
      <c r="A304" s="142"/>
      <c r="B304" s="143"/>
      <c r="C304" s="143"/>
      <c r="D304" s="142"/>
      <c r="E304" s="142"/>
      <c r="F304" s="142"/>
      <c r="G304" s="142"/>
      <c r="H304" s="142"/>
      <c r="I304" s="142"/>
      <c r="J304" s="142"/>
    </row>
    <row r="305" spans="1:10">
      <c r="A305" s="142"/>
      <c r="B305" s="143"/>
      <c r="C305" s="143"/>
      <c r="D305" s="142"/>
      <c r="E305" s="142"/>
      <c r="F305" s="142"/>
      <c r="G305" s="142"/>
      <c r="H305" s="142"/>
      <c r="I305" s="142"/>
      <c r="J305" s="142"/>
    </row>
    <row r="306" spans="1:10">
      <c r="A306" s="142"/>
      <c r="B306" s="143"/>
      <c r="C306" s="143"/>
      <c r="D306" s="142"/>
      <c r="E306" s="142"/>
      <c r="F306" s="142"/>
      <c r="G306" s="142"/>
      <c r="H306" s="142"/>
      <c r="I306" s="142"/>
      <c r="J306" s="142"/>
    </row>
    <row r="307" spans="1:10">
      <c r="A307" s="142"/>
      <c r="B307" s="143"/>
      <c r="C307" s="143"/>
      <c r="D307" s="142"/>
      <c r="E307" s="142"/>
      <c r="F307" s="142"/>
      <c r="G307" s="142"/>
      <c r="H307" s="142"/>
      <c r="I307" s="142"/>
      <c r="J307" s="142"/>
    </row>
    <row r="308" spans="1:10">
      <c r="A308" s="142"/>
      <c r="B308" s="143"/>
      <c r="C308" s="143"/>
      <c r="D308" s="142"/>
      <c r="E308" s="142"/>
      <c r="F308" s="142"/>
      <c r="G308" s="142"/>
      <c r="H308" s="142"/>
      <c r="I308" s="142"/>
      <c r="J308" s="142"/>
    </row>
    <row r="309" spans="1:10">
      <c r="A309" s="142"/>
      <c r="B309" s="143"/>
      <c r="C309" s="143"/>
      <c r="D309" s="142"/>
      <c r="E309" s="142"/>
      <c r="F309" s="142"/>
      <c r="G309" s="142"/>
      <c r="H309" s="142"/>
      <c r="I309" s="142"/>
      <c r="J309" s="142"/>
    </row>
    <row r="310" spans="1:10">
      <c r="A310" s="142"/>
      <c r="B310" s="143"/>
      <c r="C310" s="143"/>
      <c r="D310" s="142"/>
      <c r="E310" s="142"/>
      <c r="F310" s="142"/>
      <c r="G310" s="142"/>
      <c r="H310" s="142"/>
      <c r="I310" s="142"/>
      <c r="J310" s="142"/>
    </row>
    <row r="311" spans="1:10">
      <c r="A311" s="142"/>
      <c r="B311" s="143"/>
      <c r="C311" s="143"/>
      <c r="D311" s="142"/>
      <c r="E311" s="142"/>
      <c r="F311" s="142"/>
      <c r="G311" s="142"/>
      <c r="H311" s="142"/>
      <c r="I311" s="142"/>
      <c r="J311" s="142"/>
    </row>
    <row r="312" spans="1:10">
      <c r="A312" s="142"/>
      <c r="B312" s="143"/>
      <c r="C312" s="143"/>
      <c r="D312" s="142"/>
      <c r="E312" s="142"/>
      <c r="F312" s="142"/>
      <c r="G312" s="142"/>
      <c r="H312" s="142"/>
      <c r="I312" s="142"/>
      <c r="J312" s="142"/>
    </row>
    <row r="313" spans="1:10">
      <c r="A313" s="142"/>
      <c r="B313" s="143"/>
      <c r="C313" s="143"/>
      <c r="D313" s="142"/>
      <c r="E313" s="142"/>
      <c r="F313" s="142"/>
      <c r="G313" s="142"/>
      <c r="H313" s="142"/>
      <c r="I313" s="142"/>
      <c r="J313" s="142"/>
    </row>
    <row r="314" spans="1:10">
      <c r="A314" s="142"/>
      <c r="B314" s="143"/>
      <c r="C314" s="143"/>
      <c r="D314" s="142"/>
      <c r="E314" s="142"/>
      <c r="F314" s="142"/>
      <c r="G314" s="142"/>
      <c r="H314" s="142"/>
      <c r="I314" s="142"/>
      <c r="J314" s="142"/>
    </row>
    <row r="315" spans="1:10">
      <c r="A315" s="142"/>
      <c r="B315" s="143"/>
      <c r="C315" s="143"/>
      <c r="D315" s="142"/>
      <c r="E315" s="142"/>
      <c r="F315" s="142"/>
      <c r="G315" s="142"/>
      <c r="H315" s="142"/>
      <c r="I315" s="142"/>
      <c r="J315" s="142"/>
    </row>
    <row r="316" spans="1:10">
      <c r="A316" s="142"/>
      <c r="B316" s="143"/>
      <c r="C316" s="143"/>
      <c r="D316" s="142"/>
      <c r="E316" s="142"/>
      <c r="F316" s="142"/>
      <c r="G316" s="142"/>
      <c r="H316" s="142"/>
      <c r="I316" s="142"/>
      <c r="J316" s="142"/>
    </row>
    <row r="317" spans="1:10">
      <c r="A317" s="142"/>
      <c r="B317" s="143"/>
      <c r="C317" s="143"/>
      <c r="D317" s="142"/>
      <c r="E317" s="142"/>
      <c r="F317" s="142"/>
      <c r="G317" s="142"/>
      <c r="H317" s="142"/>
      <c r="I317" s="142"/>
      <c r="J317" s="142"/>
    </row>
    <row r="318" spans="1:10">
      <c r="A318" s="142"/>
      <c r="B318" s="143"/>
      <c r="C318" s="143"/>
      <c r="D318" s="142"/>
      <c r="E318" s="142"/>
      <c r="F318" s="142"/>
      <c r="G318" s="142"/>
      <c r="H318" s="142"/>
      <c r="I318" s="142"/>
      <c r="J318" s="142"/>
    </row>
    <row r="319" spans="1:10">
      <c r="A319" s="142"/>
      <c r="B319" s="143"/>
      <c r="C319" s="143"/>
      <c r="D319" s="142"/>
      <c r="E319" s="142"/>
      <c r="F319" s="142"/>
      <c r="G319" s="142"/>
      <c r="H319" s="142"/>
      <c r="I319" s="142"/>
      <c r="J319" s="142"/>
    </row>
    <row r="320" spans="1:10">
      <c r="A320" s="142"/>
      <c r="B320" s="143"/>
      <c r="C320" s="143"/>
      <c r="D320" s="142"/>
      <c r="E320" s="142"/>
      <c r="F320" s="142"/>
      <c r="G320" s="142"/>
      <c r="H320" s="142"/>
      <c r="I320" s="142"/>
      <c r="J320" s="142"/>
    </row>
    <row r="321" spans="1:10">
      <c r="A321" s="142"/>
      <c r="B321" s="143"/>
      <c r="C321" s="143"/>
      <c r="D321" s="142"/>
      <c r="E321" s="142"/>
      <c r="F321" s="142"/>
      <c r="G321" s="142"/>
      <c r="H321" s="142"/>
      <c r="I321" s="142"/>
      <c r="J321" s="142"/>
    </row>
    <row r="322" spans="1:10">
      <c r="A322" s="142"/>
      <c r="B322" s="143"/>
      <c r="C322" s="143"/>
      <c r="D322" s="142"/>
      <c r="E322" s="142"/>
      <c r="F322" s="142"/>
      <c r="G322" s="142"/>
      <c r="H322" s="142"/>
      <c r="I322" s="142"/>
      <c r="J322" s="142"/>
    </row>
    <row r="323" spans="1:10">
      <c r="A323" s="142"/>
      <c r="B323" s="143"/>
      <c r="C323" s="143"/>
      <c r="D323" s="142"/>
      <c r="E323" s="142"/>
      <c r="F323" s="142"/>
      <c r="G323" s="142"/>
      <c r="H323" s="142"/>
      <c r="I323" s="142"/>
      <c r="J323" s="142"/>
    </row>
    <row r="324" spans="1:10">
      <c r="A324" s="142"/>
      <c r="B324" s="143"/>
      <c r="C324" s="143"/>
      <c r="D324" s="142"/>
      <c r="E324" s="142"/>
      <c r="F324" s="142"/>
      <c r="G324" s="142"/>
      <c r="H324" s="142"/>
      <c r="I324" s="142"/>
      <c r="J324" s="142"/>
    </row>
    <row r="325" spans="1:10">
      <c r="A325" s="142"/>
      <c r="B325" s="143"/>
      <c r="C325" s="143"/>
      <c r="D325" s="142"/>
      <c r="E325" s="142"/>
      <c r="F325" s="142"/>
      <c r="G325" s="142"/>
      <c r="H325" s="142"/>
      <c r="I325" s="142"/>
      <c r="J325" s="142"/>
    </row>
    <row r="326" spans="1:10">
      <c r="A326" s="142"/>
      <c r="B326" s="143"/>
      <c r="C326" s="143"/>
      <c r="D326" s="142"/>
      <c r="E326" s="142"/>
      <c r="F326" s="142"/>
      <c r="G326" s="142"/>
      <c r="H326" s="142"/>
      <c r="I326" s="142"/>
      <c r="J326" s="142"/>
    </row>
    <row r="327" spans="1:10">
      <c r="A327" s="142"/>
      <c r="B327" s="143"/>
      <c r="C327" s="143"/>
      <c r="D327" s="142"/>
      <c r="E327" s="142"/>
      <c r="F327" s="142"/>
      <c r="G327" s="142"/>
      <c r="H327" s="142"/>
      <c r="I327" s="142"/>
      <c r="J327" s="142"/>
    </row>
    <row r="328" spans="1:10">
      <c r="A328" s="142"/>
      <c r="B328" s="143"/>
      <c r="C328" s="143"/>
      <c r="D328" s="142"/>
      <c r="E328" s="142"/>
      <c r="F328" s="142"/>
      <c r="G328" s="142"/>
      <c r="H328" s="142"/>
      <c r="I328" s="142"/>
      <c r="J328" s="142"/>
    </row>
    <row r="329" spans="1:10">
      <c r="A329" s="142"/>
      <c r="B329" s="143"/>
      <c r="C329" s="143"/>
      <c r="D329" s="142"/>
      <c r="E329" s="142"/>
      <c r="F329" s="142"/>
      <c r="G329" s="142"/>
      <c r="H329" s="142"/>
      <c r="I329" s="142"/>
      <c r="J329" s="142"/>
    </row>
    <row r="330" spans="1:10">
      <c r="A330" s="142"/>
      <c r="B330" s="143"/>
      <c r="C330" s="143"/>
      <c r="D330" s="142"/>
      <c r="E330" s="142"/>
      <c r="F330" s="142"/>
      <c r="G330" s="142"/>
      <c r="H330" s="142"/>
      <c r="I330" s="142"/>
      <c r="J330" s="142"/>
    </row>
    <row r="331" spans="1:10">
      <c r="A331" s="142"/>
      <c r="B331" s="143"/>
      <c r="C331" s="143"/>
      <c r="D331" s="142"/>
      <c r="E331" s="142"/>
      <c r="F331" s="142"/>
      <c r="G331" s="142"/>
      <c r="H331" s="142"/>
      <c r="I331" s="142"/>
      <c r="J331" s="142"/>
    </row>
    <row r="332" spans="1:10">
      <c r="A332" s="142"/>
      <c r="B332" s="143"/>
      <c r="C332" s="143"/>
      <c r="D332" s="142"/>
      <c r="E332" s="142"/>
      <c r="F332" s="142"/>
      <c r="G332" s="142"/>
      <c r="H332" s="142"/>
      <c r="I332" s="142"/>
      <c r="J332" s="142"/>
    </row>
    <row r="333" spans="1:10">
      <c r="A333" s="142"/>
      <c r="B333" s="143"/>
      <c r="C333" s="143"/>
      <c r="D333" s="142"/>
      <c r="E333" s="142"/>
      <c r="F333" s="142"/>
      <c r="G333" s="142"/>
      <c r="H333" s="142"/>
      <c r="I333" s="142"/>
      <c r="J333" s="142"/>
    </row>
    <row r="334" spans="1:10">
      <c r="A334" s="142"/>
      <c r="B334" s="143"/>
      <c r="C334" s="143"/>
      <c r="D334" s="142"/>
      <c r="E334" s="142"/>
      <c r="F334" s="142"/>
      <c r="G334" s="142"/>
      <c r="H334" s="142"/>
      <c r="I334" s="142"/>
      <c r="J334" s="142"/>
    </row>
    <row r="335" spans="1:10">
      <c r="A335" s="142"/>
      <c r="B335" s="143"/>
      <c r="C335" s="143"/>
      <c r="D335" s="142"/>
      <c r="E335" s="142"/>
      <c r="F335" s="142"/>
      <c r="G335" s="142"/>
      <c r="H335" s="142"/>
      <c r="I335" s="142"/>
      <c r="J335" s="142"/>
    </row>
    <row r="336" spans="1:10">
      <c r="A336" s="142"/>
      <c r="B336" s="143"/>
      <c r="C336" s="143"/>
      <c r="D336" s="142"/>
      <c r="E336" s="142"/>
      <c r="F336" s="142"/>
      <c r="G336" s="142"/>
      <c r="H336" s="142"/>
      <c r="I336" s="142"/>
      <c r="J336" s="142"/>
    </row>
    <row r="337" spans="1:10">
      <c r="A337" s="142"/>
      <c r="B337" s="143"/>
      <c r="C337" s="143"/>
      <c r="D337" s="142"/>
      <c r="E337" s="142"/>
      <c r="F337" s="142"/>
      <c r="G337" s="142"/>
      <c r="H337" s="142"/>
      <c r="I337" s="142"/>
      <c r="J337" s="142"/>
    </row>
    <row r="338" spans="1:10">
      <c r="A338" s="142"/>
      <c r="B338" s="143"/>
      <c r="C338" s="143"/>
      <c r="D338" s="142"/>
      <c r="E338" s="142"/>
      <c r="F338" s="142"/>
      <c r="G338" s="142"/>
      <c r="H338" s="142"/>
      <c r="I338" s="142"/>
      <c r="J338" s="142"/>
    </row>
    <row r="339" spans="1:10">
      <c r="A339" s="142"/>
      <c r="B339" s="143"/>
      <c r="C339" s="143"/>
      <c r="D339" s="142"/>
      <c r="E339" s="142"/>
      <c r="F339" s="142"/>
      <c r="G339" s="142"/>
      <c r="H339" s="142"/>
      <c r="I339" s="142"/>
      <c r="J339" s="142"/>
    </row>
    <row r="340" spans="1:10">
      <c r="A340" s="142"/>
      <c r="B340" s="143"/>
      <c r="C340" s="143"/>
      <c r="D340" s="142"/>
      <c r="E340" s="142"/>
      <c r="F340" s="142"/>
      <c r="G340" s="142"/>
      <c r="H340" s="142"/>
      <c r="I340" s="142"/>
      <c r="J340" s="142"/>
    </row>
    <row r="341" spans="1:10">
      <c r="A341" s="142"/>
      <c r="B341" s="143"/>
      <c r="C341" s="143"/>
      <c r="D341" s="142"/>
      <c r="E341" s="142"/>
      <c r="F341" s="142"/>
      <c r="G341" s="142"/>
      <c r="H341" s="142"/>
      <c r="I341" s="142"/>
      <c r="J341" s="142"/>
    </row>
    <row r="342" spans="1:10">
      <c r="A342" s="142"/>
      <c r="B342" s="143"/>
      <c r="C342" s="143"/>
      <c r="D342" s="142"/>
      <c r="E342" s="142"/>
      <c r="F342" s="142"/>
      <c r="G342" s="142"/>
      <c r="H342" s="142"/>
      <c r="I342" s="142"/>
      <c r="J342" s="142"/>
    </row>
    <row r="343" spans="1:10">
      <c r="A343" s="142"/>
      <c r="B343" s="143"/>
      <c r="C343" s="143"/>
      <c r="D343" s="142"/>
      <c r="E343" s="142"/>
      <c r="F343" s="142"/>
      <c r="G343" s="142"/>
      <c r="H343" s="142"/>
      <c r="I343" s="142"/>
      <c r="J343" s="142"/>
    </row>
    <row r="344" spans="1:10">
      <c r="A344" s="142"/>
      <c r="B344" s="143"/>
      <c r="C344" s="143"/>
      <c r="D344" s="142"/>
      <c r="E344" s="142"/>
      <c r="F344" s="142"/>
      <c r="G344" s="142"/>
      <c r="H344" s="142"/>
      <c r="I344" s="142"/>
      <c r="J344" s="142"/>
    </row>
    <row r="345" spans="1:10">
      <c r="A345" s="142"/>
      <c r="B345" s="143"/>
      <c r="C345" s="143"/>
      <c r="D345" s="142"/>
      <c r="E345" s="142"/>
      <c r="F345" s="142"/>
      <c r="G345" s="142"/>
      <c r="H345" s="142"/>
      <c r="I345" s="142"/>
      <c r="J345" s="142"/>
    </row>
    <row r="346" spans="1:10">
      <c r="A346" s="142"/>
      <c r="B346" s="143"/>
      <c r="C346" s="143"/>
      <c r="D346" s="142"/>
      <c r="E346" s="142"/>
      <c r="F346" s="142"/>
      <c r="G346" s="142"/>
      <c r="H346" s="142"/>
      <c r="I346" s="142"/>
      <c r="J346" s="142"/>
    </row>
    <row r="347" spans="1:10">
      <c r="A347" s="142"/>
      <c r="B347" s="143"/>
      <c r="C347" s="143"/>
      <c r="D347" s="142"/>
      <c r="E347" s="142"/>
      <c r="F347" s="142"/>
      <c r="G347" s="142"/>
      <c r="H347" s="142"/>
      <c r="I347" s="142"/>
      <c r="J347" s="142"/>
    </row>
    <row r="348" spans="1:10">
      <c r="A348" s="142"/>
      <c r="B348" s="143"/>
      <c r="C348" s="143"/>
      <c r="D348" s="142"/>
      <c r="E348" s="142"/>
      <c r="F348" s="142"/>
      <c r="G348" s="142"/>
      <c r="H348" s="142"/>
      <c r="I348" s="142"/>
      <c r="J348" s="142"/>
    </row>
    <row r="349" spans="1:10">
      <c r="A349" s="142"/>
      <c r="B349" s="143"/>
      <c r="C349" s="143"/>
      <c r="D349" s="142"/>
      <c r="E349" s="142"/>
      <c r="F349" s="142"/>
      <c r="G349" s="142"/>
      <c r="H349" s="142"/>
      <c r="I349" s="142"/>
      <c r="J349" s="142"/>
    </row>
    <row r="350" spans="1:10">
      <c r="A350" s="142"/>
      <c r="B350" s="143"/>
      <c r="C350" s="143"/>
      <c r="D350" s="142"/>
      <c r="E350" s="142"/>
      <c r="F350" s="142"/>
      <c r="G350" s="142"/>
      <c r="H350" s="142"/>
      <c r="I350" s="142"/>
      <c r="J350" s="142"/>
    </row>
    <row r="351" spans="1:10">
      <c r="A351" s="142"/>
      <c r="B351" s="143"/>
      <c r="C351" s="143"/>
      <c r="D351" s="142"/>
      <c r="E351" s="142"/>
      <c r="F351" s="142"/>
      <c r="G351" s="142"/>
      <c r="H351" s="142"/>
      <c r="I351" s="142"/>
      <c r="J351" s="142"/>
    </row>
    <row r="352" spans="1:10">
      <c r="A352" s="142"/>
      <c r="B352" s="143"/>
      <c r="C352" s="143"/>
      <c r="D352" s="142"/>
      <c r="E352" s="142"/>
      <c r="F352" s="142"/>
      <c r="G352" s="142"/>
      <c r="H352" s="142"/>
      <c r="I352" s="142"/>
      <c r="J352" s="142"/>
    </row>
    <row r="353" spans="1:10">
      <c r="A353" s="142"/>
      <c r="B353" s="143"/>
      <c r="C353" s="143"/>
      <c r="D353" s="142"/>
      <c r="E353" s="142"/>
      <c r="F353" s="142"/>
      <c r="G353" s="142"/>
      <c r="H353" s="142"/>
      <c r="I353" s="142"/>
      <c r="J353" s="142"/>
    </row>
    <row r="354" spans="1:10">
      <c r="A354" s="142"/>
      <c r="B354" s="143"/>
      <c r="C354" s="143"/>
      <c r="D354" s="142"/>
      <c r="E354" s="142"/>
      <c r="F354" s="142"/>
      <c r="G354" s="142"/>
      <c r="H354" s="142"/>
      <c r="I354" s="142"/>
      <c r="J354" s="142"/>
    </row>
    <row r="355" spans="1:10">
      <c r="A355" s="142"/>
      <c r="B355" s="143"/>
      <c r="C355" s="143"/>
      <c r="D355" s="142"/>
      <c r="E355" s="142"/>
      <c r="F355" s="142"/>
      <c r="G355" s="142"/>
      <c r="H355" s="142"/>
      <c r="I355" s="142"/>
      <c r="J355" s="142"/>
    </row>
    <row r="356" spans="1:10">
      <c r="A356" s="142"/>
      <c r="B356" s="143"/>
      <c r="C356" s="143"/>
      <c r="D356" s="142"/>
      <c r="E356" s="142"/>
      <c r="F356" s="142"/>
      <c r="G356" s="142"/>
      <c r="H356" s="142"/>
      <c r="I356" s="142"/>
      <c r="J356" s="142"/>
    </row>
    <row r="357" spans="1:10">
      <c r="A357" s="142"/>
      <c r="B357" s="143"/>
      <c r="C357" s="143"/>
      <c r="D357" s="142"/>
      <c r="E357" s="142"/>
      <c r="F357" s="142"/>
      <c r="G357" s="142"/>
      <c r="H357" s="142"/>
      <c r="I357" s="142"/>
      <c r="J357" s="142"/>
    </row>
    <row r="358" spans="1:10">
      <c r="A358" s="142"/>
      <c r="B358" s="143"/>
      <c r="C358" s="143"/>
      <c r="D358" s="142"/>
      <c r="E358" s="142"/>
      <c r="F358" s="142"/>
      <c r="G358" s="142"/>
      <c r="H358" s="142"/>
      <c r="I358" s="142"/>
      <c r="J358" s="142"/>
    </row>
    <row r="359" spans="1:10">
      <c r="A359" s="142"/>
      <c r="B359" s="143"/>
      <c r="C359" s="143"/>
      <c r="D359" s="142"/>
      <c r="E359" s="142"/>
      <c r="F359" s="142"/>
      <c r="G359" s="142"/>
      <c r="H359" s="142"/>
      <c r="I359" s="142"/>
      <c r="J359" s="142"/>
    </row>
    <row r="360" spans="1:10">
      <c r="A360" s="142"/>
      <c r="B360" s="143"/>
      <c r="C360" s="143"/>
      <c r="D360" s="142"/>
      <c r="E360" s="142"/>
      <c r="F360" s="142"/>
      <c r="G360" s="142"/>
      <c r="H360" s="142"/>
      <c r="I360" s="142"/>
      <c r="J360" s="142"/>
    </row>
    <row r="361" spans="1:10">
      <c r="A361" s="142"/>
      <c r="B361" s="143"/>
      <c r="C361" s="143"/>
      <c r="D361" s="142"/>
      <c r="E361" s="142"/>
      <c r="F361" s="142"/>
      <c r="G361" s="142"/>
      <c r="H361" s="142"/>
      <c r="I361" s="142"/>
      <c r="J361" s="142"/>
    </row>
    <row r="362" spans="1:10">
      <c r="A362" s="142"/>
      <c r="B362" s="143"/>
      <c r="C362" s="143"/>
      <c r="D362" s="142"/>
      <c r="E362" s="142"/>
      <c r="F362" s="142"/>
      <c r="G362" s="142"/>
      <c r="H362" s="142"/>
      <c r="I362" s="142"/>
      <c r="J362" s="142"/>
    </row>
    <row r="363" spans="1:10">
      <c r="A363" s="142"/>
      <c r="B363" s="143"/>
      <c r="C363" s="143"/>
      <c r="D363" s="142"/>
      <c r="E363" s="142"/>
      <c r="F363" s="142"/>
      <c r="G363" s="142"/>
      <c r="H363" s="142"/>
      <c r="I363" s="142"/>
      <c r="J363" s="142"/>
    </row>
    <row r="364" spans="1:10">
      <c r="A364" s="142"/>
      <c r="B364" s="143"/>
      <c r="C364" s="143"/>
      <c r="D364" s="142"/>
      <c r="E364" s="142"/>
      <c r="F364" s="142"/>
      <c r="G364" s="142"/>
      <c r="H364" s="142"/>
      <c r="I364" s="142"/>
      <c r="J364" s="142"/>
    </row>
    <row r="365" spans="1:10">
      <c r="A365" s="142"/>
      <c r="B365" s="143"/>
      <c r="C365" s="143"/>
      <c r="D365" s="142"/>
      <c r="E365" s="142"/>
      <c r="F365" s="142"/>
      <c r="G365" s="142"/>
      <c r="H365" s="142"/>
      <c r="I365" s="142"/>
      <c r="J365" s="142"/>
    </row>
    <row r="366" spans="1:10">
      <c r="A366" s="142"/>
      <c r="B366" s="143"/>
      <c r="C366" s="143"/>
      <c r="D366" s="142"/>
      <c r="E366" s="142"/>
      <c r="F366" s="142"/>
      <c r="G366" s="142"/>
      <c r="H366" s="142"/>
      <c r="I366" s="142"/>
      <c r="J366" s="142"/>
    </row>
    <row r="367" spans="1:10">
      <c r="A367" s="142"/>
      <c r="B367" s="143"/>
      <c r="C367" s="143"/>
      <c r="D367" s="142"/>
      <c r="E367" s="142"/>
      <c r="F367" s="142"/>
      <c r="G367" s="142"/>
      <c r="H367" s="142"/>
      <c r="I367" s="142"/>
      <c r="J367" s="142"/>
    </row>
    <row r="368" spans="1:10">
      <c r="A368" s="142"/>
      <c r="B368" s="143"/>
      <c r="C368" s="143"/>
      <c r="D368" s="142"/>
      <c r="E368" s="142"/>
      <c r="F368" s="142"/>
      <c r="G368" s="142"/>
      <c r="H368" s="142"/>
      <c r="I368" s="142"/>
      <c r="J368" s="142"/>
    </row>
    <row r="369" spans="1:10">
      <c r="A369" s="142"/>
      <c r="B369" s="143"/>
      <c r="C369" s="143"/>
      <c r="D369" s="142"/>
      <c r="E369" s="142"/>
      <c r="F369" s="142"/>
      <c r="G369" s="142"/>
      <c r="H369" s="142"/>
      <c r="I369" s="142"/>
      <c r="J369" s="142"/>
    </row>
    <row r="370" spans="1:10">
      <c r="A370" s="142"/>
      <c r="B370" s="143"/>
      <c r="C370" s="143"/>
      <c r="D370" s="142"/>
      <c r="E370" s="142"/>
      <c r="F370" s="142"/>
      <c r="G370" s="142"/>
      <c r="H370" s="142"/>
      <c r="I370" s="142"/>
      <c r="J370" s="142"/>
    </row>
    <row r="371" spans="1:10">
      <c r="A371" s="142"/>
      <c r="B371" s="143"/>
      <c r="C371" s="143"/>
      <c r="D371" s="142"/>
      <c r="E371" s="142"/>
      <c r="F371" s="142"/>
      <c r="G371" s="142"/>
      <c r="H371" s="142"/>
      <c r="I371" s="142"/>
      <c r="J371" s="142"/>
    </row>
    <row r="372" spans="1:10">
      <c r="A372" s="142"/>
      <c r="B372" s="143"/>
      <c r="C372" s="143"/>
      <c r="D372" s="142"/>
      <c r="E372" s="142"/>
      <c r="F372" s="142"/>
      <c r="G372" s="142"/>
      <c r="H372" s="142"/>
      <c r="I372" s="142"/>
      <c r="J372" s="142"/>
    </row>
    <row r="373" spans="1:10">
      <c r="A373" s="142"/>
      <c r="B373" s="143"/>
      <c r="C373" s="143"/>
      <c r="D373" s="142"/>
      <c r="E373" s="142"/>
      <c r="F373" s="142"/>
      <c r="G373" s="142"/>
      <c r="H373" s="142"/>
      <c r="I373" s="142"/>
      <c r="J373" s="142"/>
    </row>
    <row r="374" spans="1:10">
      <c r="A374" s="142"/>
      <c r="B374" s="143"/>
      <c r="C374" s="143"/>
      <c r="D374" s="142"/>
      <c r="E374" s="142"/>
      <c r="F374" s="142"/>
      <c r="G374" s="142"/>
      <c r="H374" s="142"/>
      <c r="I374" s="142"/>
      <c r="J374" s="142"/>
    </row>
    <row r="375" spans="1:10">
      <c r="A375" s="142"/>
      <c r="B375" s="143"/>
      <c r="C375" s="143"/>
      <c r="D375" s="142"/>
      <c r="E375" s="142"/>
      <c r="F375" s="142"/>
      <c r="G375" s="142"/>
      <c r="H375" s="142"/>
      <c r="I375" s="142"/>
      <c r="J375" s="142"/>
    </row>
    <row r="376" spans="1:10">
      <c r="A376" s="142"/>
      <c r="B376" s="143"/>
      <c r="C376" s="143"/>
      <c r="D376" s="142"/>
      <c r="E376" s="142"/>
      <c r="F376" s="142"/>
      <c r="G376" s="142"/>
      <c r="H376" s="142"/>
      <c r="I376" s="142"/>
      <c r="J376" s="142"/>
    </row>
    <row r="377" spans="1:10">
      <c r="A377" s="142"/>
      <c r="B377" s="143"/>
      <c r="C377" s="143"/>
      <c r="D377" s="142"/>
      <c r="E377" s="142"/>
      <c r="F377" s="142"/>
      <c r="G377" s="142"/>
      <c r="H377" s="142"/>
      <c r="I377" s="142"/>
      <c r="J377" s="142"/>
    </row>
    <row r="378" spans="1:10">
      <c r="A378" s="142"/>
      <c r="B378" s="143"/>
      <c r="C378" s="143"/>
      <c r="D378" s="142"/>
      <c r="E378" s="142"/>
      <c r="F378" s="142"/>
      <c r="G378" s="142"/>
      <c r="H378" s="142"/>
      <c r="I378" s="142"/>
      <c r="J378" s="142"/>
    </row>
    <row r="379" spans="1:10">
      <c r="A379" s="142"/>
      <c r="B379" s="143"/>
      <c r="C379" s="143"/>
      <c r="D379" s="142"/>
      <c r="E379" s="142"/>
      <c r="F379" s="142"/>
      <c r="G379" s="142"/>
      <c r="H379" s="142"/>
      <c r="I379" s="142"/>
      <c r="J379" s="142"/>
    </row>
    <row r="380" spans="1:10">
      <c r="A380" s="142"/>
      <c r="B380" s="143"/>
      <c r="C380" s="143"/>
      <c r="D380" s="142"/>
      <c r="E380" s="142"/>
      <c r="F380" s="142"/>
      <c r="G380" s="142"/>
      <c r="H380" s="142"/>
      <c r="I380" s="142"/>
      <c r="J380" s="142"/>
    </row>
    <row r="381" spans="1:10">
      <c r="A381" s="142"/>
      <c r="B381" s="143"/>
      <c r="C381" s="143"/>
      <c r="D381" s="142"/>
      <c r="E381" s="142"/>
      <c r="F381" s="142"/>
      <c r="G381" s="142"/>
      <c r="H381" s="142"/>
      <c r="I381" s="142"/>
      <c r="J381" s="142"/>
    </row>
    <row r="382" spans="1:10">
      <c r="A382" s="142"/>
      <c r="B382" s="143"/>
      <c r="C382" s="143"/>
      <c r="D382" s="142"/>
      <c r="E382" s="142"/>
      <c r="F382" s="142"/>
      <c r="G382" s="142"/>
      <c r="H382" s="142"/>
      <c r="I382" s="142"/>
      <c r="J382" s="142"/>
    </row>
    <row r="383" spans="1:10">
      <c r="A383" s="142"/>
      <c r="B383" s="143"/>
      <c r="C383" s="143"/>
      <c r="D383" s="142"/>
      <c r="E383" s="142"/>
      <c r="F383" s="142"/>
      <c r="G383" s="142"/>
      <c r="H383" s="142"/>
      <c r="I383" s="142"/>
      <c r="J383" s="142"/>
    </row>
    <row r="384" spans="1:10">
      <c r="A384" s="142"/>
      <c r="B384" s="143"/>
      <c r="C384" s="143"/>
      <c r="D384" s="142"/>
      <c r="E384" s="142"/>
      <c r="F384" s="142"/>
      <c r="G384" s="142"/>
      <c r="H384" s="142"/>
      <c r="I384" s="142"/>
      <c r="J384" s="142"/>
    </row>
    <row r="385" spans="1:10">
      <c r="A385" s="142"/>
      <c r="B385" s="143"/>
      <c r="C385" s="143"/>
      <c r="D385" s="142"/>
      <c r="E385" s="142"/>
      <c r="F385" s="142"/>
      <c r="G385" s="142"/>
      <c r="H385" s="142"/>
      <c r="I385" s="142"/>
      <c r="J385" s="142"/>
    </row>
    <row r="386" spans="1:10">
      <c r="A386" s="142"/>
      <c r="B386" s="143"/>
      <c r="C386" s="143"/>
      <c r="D386" s="142"/>
      <c r="E386" s="142"/>
      <c r="F386" s="142"/>
      <c r="G386" s="142"/>
      <c r="H386" s="142"/>
      <c r="I386" s="142"/>
      <c r="J386" s="142"/>
    </row>
    <row r="387" spans="1:10">
      <c r="A387" s="142"/>
      <c r="B387" s="143"/>
      <c r="C387" s="143"/>
      <c r="D387" s="142"/>
      <c r="E387" s="142"/>
      <c r="F387" s="142"/>
      <c r="G387" s="142"/>
      <c r="H387" s="142"/>
      <c r="I387" s="142"/>
      <c r="J387" s="142"/>
    </row>
    <row r="388" spans="1:10">
      <c r="A388" s="142"/>
      <c r="B388" s="143"/>
      <c r="C388" s="143"/>
      <c r="D388" s="142"/>
      <c r="E388" s="142"/>
      <c r="F388" s="142"/>
      <c r="G388" s="142"/>
      <c r="H388" s="142"/>
      <c r="I388" s="142"/>
      <c r="J388" s="142"/>
    </row>
    <row r="389" spans="1:10">
      <c r="A389" s="142"/>
      <c r="B389" s="143"/>
      <c r="C389" s="143"/>
      <c r="D389" s="142"/>
      <c r="E389" s="142"/>
      <c r="F389" s="142"/>
      <c r="G389" s="142"/>
      <c r="H389" s="142"/>
      <c r="I389" s="142"/>
      <c r="J389" s="142"/>
    </row>
    <row r="390" spans="1:10">
      <c r="A390" s="142"/>
      <c r="B390" s="143"/>
      <c r="C390" s="143"/>
      <c r="D390" s="142"/>
      <c r="E390" s="142"/>
      <c r="F390" s="142"/>
      <c r="G390" s="142"/>
      <c r="H390" s="142"/>
      <c r="I390" s="142"/>
      <c r="J390" s="142"/>
    </row>
    <row r="391" spans="1:10">
      <c r="A391" s="142"/>
      <c r="B391" s="143"/>
      <c r="C391" s="143"/>
      <c r="D391" s="142"/>
      <c r="E391" s="142"/>
      <c r="F391" s="142"/>
      <c r="G391" s="142"/>
      <c r="H391" s="142"/>
      <c r="I391" s="142"/>
      <c r="J391" s="142"/>
    </row>
    <row r="392" spans="1:10">
      <c r="A392" s="142"/>
      <c r="B392" s="143"/>
      <c r="C392" s="143"/>
      <c r="D392" s="142"/>
      <c r="E392" s="142"/>
      <c r="F392" s="142"/>
      <c r="G392" s="142"/>
      <c r="H392" s="142"/>
      <c r="I392" s="142"/>
      <c r="J392" s="142"/>
    </row>
    <row r="393" spans="1:10">
      <c r="A393" s="142"/>
      <c r="B393" s="143"/>
      <c r="C393" s="143"/>
      <c r="D393" s="142"/>
      <c r="E393" s="142"/>
      <c r="F393" s="142"/>
      <c r="G393" s="142"/>
      <c r="H393" s="142"/>
      <c r="I393" s="142"/>
      <c r="J393" s="142"/>
    </row>
    <row r="394" spans="1:10">
      <c r="A394" s="142"/>
      <c r="B394" s="143"/>
      <c r="C394" s="143"/>
      <c r="D394" s="142"/>
      <c r="E394" s="142"/>
      <c r="F394" s="142"/>
      <c r="G394" s="142"/>
      <c r="H394" s="142"/>
      <c r="I394" s="142"/>
      <c r="J394" s="142"/>
    </row>
    <row r="395" spans="1:10">
      <c r="A395" s="142"/>
      <c r="B395" s="143"/>
      <c r="C395" s="143"/>
      <c r="D395" s="142"/>
      <c r="E395" s="142"/>
      <c r="F395" s="142"/>
      <c r="G395" s="142"/>
      <c r="H395" s="142"/>
      <c r="I395" s="142"/>
      <c r="J395" s="142"/>
    </row>
    <row r="396" spans="1:10">
      <c r="A396" s="142"/>
      <c r="B396" s="143"/>
      <c r="C396" s="143"/>
      <c r="D396" s="142"/>
      <c r="E396" s="142"/>
      <c r="F396" s="142"/>
      <c r="G396" s="142"/>
      <c r="H396" s="142"/>
      <c r="I396" s="142"/>
      <c r="J396" s="142"/>
    </row>
    <row r="397" spans="1:10">
      <c r="A397" s="142"/>
      <c r="B397" s="143"/>
      <c r="C397" s="143"/>
      <c r="D397" s="142"/>
      <c r="E397" s="142"/>
      <c r="F397" s="142"/>
      <c r="G397" s="142"/>
      <c r="H397" s="142"/>
      <c r="I397" s="142"/>
      <c r="J397" s="142"/>
    </row>
    <row r="398" spans="1:10">
      <c r="A398" s="142"/>
      <c r="B398" s="143"/>
      <c r="C398" s="143"/>
      <c r="D398" s="142"/>
      <c r="E398" s="142"/>
      <c r="F398" s="142"/>
      <c r="G398" s="142"/>
      <c r="H398" s="142"/>
      <c r="I398" s="142"/>
      <c r="J398" s="142"/>
    </row>
    <row r="399" spans="1:10">
      <c r="A399" s="142"/>
      <c r="B399" s="143"/>
      <c r="C399" s="143"/>
      <c r="D399" s="142"/>
      <c r="E399" s="142"/>
      <c r="F399" s="142"/>
      <c r="G399" s="142"/>
      <c r="H399" s="142"/>
      <c r="I399" s="142"/>
      <c r="J399" s="142"/>
    </row>
    <row r="400" spans="1:10">
      <c r="A400" s="142"/>
      <c r="B400" s="143"/>
      <c r="C400" s="143"/>
      <c r="D400" s="142"/>
      <c r="E400" s="142"/>
      <c r="F400" s="142"/>
      <c r="G400" s="142"/>
      <c r="H400" s="142"/>
      <c r="I400" s="142"/>
      <c r="J400" s="142"/>
    </row>
    <row r="401" spans="1:10">
      <c r="A401" s="142"/>
      <c r="B401" s="143"/>
      <c r="C401" s="143"/>
      <c r="D401" s="142"/>
      <c r="E401" s="142"/>
      <c r="F401" s="142"/>
      <c r="G401" s="142"/>
      <c r="H401" s="142"/>
      <c r="I401" s="142"/>
      <c r="J401" s="142"/>
    </row>
    <row r="402" spans="1:10">
      <c r="A402" s="142"/>
      <c r="B402" s="143"/>
      <c r="C402" s="143"/>
      <c r="D402" s="142"/>
      <c r="E402" s="142"/>
      <c r="F402" s="142"/>
      <c r="G402" s="142"/>
      <c r="H402" s="142"/>
      <c r="I402" s="142"/>
      <c r="J402" s="142"/>
    </row>
    <row r="403" spans="1:10">
      <c r="A403" s="142"/>
      <c r="B403" s="143"/>
      <c r="C403" s="143"/>
      <c r="D403" s="142"/>
      <c r="E403" s="142"/>
      <c r="F403" s="142"/>
      <c r="G403" s="142"/>
      <c r="H403" s="142"/>
      <c r="I403" s="142"/>
      <c r="J403" s="142"/>
    </row>
    <row r="404" spans="1:10">
      <c r="A404" s="142"/>
      <c r="B404" s="143"/>
      <c r="C404" s="143"/>
      <c r="D404" s="142"/>
      <c r="E404" s="142"/>
      <c r="F404" s="142"/>
      <c r="G404" s="142"/>
      <c r="H404" s="142"/>
      <c r="I404" s="142"/>
      <c r="J404" s="142"/>
    </row>
    <row r="405" spans="1:10">
      <c r="A405" s="142"/>
      <c r="B405" s="143"/>
      <c r="C405" s="143"/>
      <c r="D405" s="142"/>
      <c r="E405" s="142"/>
      <c r="F405" s="142"/>
      <c r="G405" s="142"/>
      <c r="H405" s="142"/>
      <c r="I405" s="142"/>
      <c r="J405" s="142"/>
    </row>
    <row r="406" spans="1:10">
      <c r="A406" s="142"/>
      <c r="B406" s="143"/>
      <c r="C406" s="143"/>
      <c r="D406" s="142"/>
      <c r="E406" s="142"/>
      <c r="F406" s="142"/>
      <c r="G406" s="142"/>
      <c r="H406" s="142"/>
      <c r="I406" s="142"/>
      <c r="J406" s="142"/>
    </row>
    <row r="407" spans="1:10">
      <c r="A407" s="142"/>
      <c r="B407" s="143"/>
      <c r="C407" s="143"/>
      <c r="D407" s="142"/>
      <c r="E407" s="142"/>
      <c r="F407" s="142"/>
      <c r="G407" s="142"/>
      <c r="H407" s="142"/>
      <c r="I407" s="142"/>
      <c r="J407" s="142"/>
    </row>
    <row r="408" spans="1:10">
      <c r="A408" s="142"/>
      <c r="B408" s="143"/>
      <c r="C408" s="143"/>
      <c r="D408" s="142"/>
      <c r="E408" s="142"/>
      <c r="F408" s="142"/>
      <c r="G408" s="142"/>
      <c r="H408" s="142"/>
      <c r="I408" s="142"/>
      <c r="J408" s="142"/>
    </row>
    <row r="409" spans="1:10">
      <c r="A409" s="142"/>
      <c r="B409" s="143"/>
      <c r="C409" s="143"/>
      <c r="D409" s="142"/>
      <c r="E409" s="142"/>
      <c r="F409" s="142"/>
      <c r="G409" s="142"/>
      <c r="H409" s="142"/>
      <c r="I409" s="142"/>
      <c r="J409" s="142"/>
    </row>
    <row r="410" spans="1:10">
      <c r="A410" s="142"/>
      <c r="B410" s="143"/>
      <c r="C410" s="143"/>
      <c r="D410" s="142"/>
      <c r="E410" s="142"/>
      <c r="F410" s="142"/>
      <c r="G410" s="142"/>
      <c r="H410" s="142"/>
      <c r="I410" s="142"/>
      <c r="J410" s="142"/>
    </row>
    <row r="411" spans="1:10">
      <c r="A411" s="142"/>
      <c r="B411" s="143"/>
      <c r="C411" s="143"/>
      <c r="D411" s="142"/>
      <c r="E411" s="142"/>
      <c r="F411" s="142"/>
      <c r="G411" s="142"/>
      <c r="H411" s="142"/>
      <c r="I411" s="142"/>
      <c r="J411" s="142"/>
    </row>
    <row r="412" spans="1:10">
      <c r="A412" s="142"/>
      <c r="B412" s="143"/>
      <c r="C412" s="143"/>
      <c r="D412" s="142"/>
      <c r="E412" s="142"/>
      <c r="F412" s="142"/>
      <c r="G412" s="142"/>
      <c r="H412" s="142"/>
      <c r="I412" s="142"/>
      <c r="J412" s="142"/>
    </row>
    <row r="413" spans="1:10">
      <c r="A413" s="142"/>
      <c r="B413" s="143"/>
      <c r="C413" s="143"/>
      <c r="D413" s="142"/>
      <c r="E413" s="142"/>
      <c r="F413" s="142"/>
      <c r="G413" s="142"/>
      <c r="H413" s="142"/>
      <c r="I413" s="142"/>
      <c r="J413" s="142"/>
    </row>
    <row r="414" spans="1:10">
      <c r="A414" s="142"/>
      <c r="B414" s="143"/>
      <c r="C414" s="143"/>
      <c r="D414" s="142"/>
      <c r="E414" s="142"/>
      <c r="F414" s="142"/>
      <c r="G414" s="142"/>
      <c r="H414" s="142"/>
      <c r="I414" s="142"/>
      <c r="J414" s="142"/>
    </row>
    <row r="415" spans="1:10">
      <c r="A415" s="142"/>
      <c r="B415" s="143"/>
      <c r="C415" s="143"/>
      <c r="D415" s="142"/>
      <c r="E415" s="142"/>
      <c r="F415" s="142"/>
      <c r="G415" s="142"/>
      <c r="H415" s="142"/>
      <c r="I415" s="142"/>
      <c r="J415" s="142"/>
    </row>
    <row r="416" spans="1:10">
      <c r="A416" s="142"/>
      <c r="B416" s="143"/>
      <c r="C416" s="143"/>
      <c r="D416" s="142"/>
      <c r="E416" s="142"/>
      <c r="F416" s="142"/>
      <c r="G416" s="142"/>
      <c r="H416" s="142"/>
      <c r="I416" s="142"/>
      <c r="J416" s="142"/>
    </row>
    <row r="417" spans="1:10">
      <c r="A417" s="142"/>
      <c r="B417" s="143"/>
      <c r="C417" s="143"/>
      <c r="D417" s="142"/>
      <c r="E417" s="142"/>
      <c r="F417" s="142"/>
      <c r="G417" s="142"/>
      <c r="H417" s="142"/>
      <c r="I417" s="142"/>
      <c r="J417" s="142"/>
    </row>
    <row r="418" spans="1:10">
      <c r="A418" s="142"/>
      <c r="B418" s="143"/>
      <c r="C418" s="143"/>
      <c r="D418" s="142"/>
      <c r="E418" s="142"/>
      <c r="F418" s="142"/>
      <c r="G418" s="142"/>
      <c r="H418" s="142"/>
      <c r="I418" s="142"/>
      <c r="J418" s="142"/>
    </row>
    <row r="419" spans="1:10">
      <c r="A419" s="142"/>
      <c r="B419" s="143"/>
      <c r="C419" s="143"/>
      <c r="D419" s="142"/>
      <c r="E419" s="142"/>
      <c r="F419" s="142"/>
      <c r="G419" s="142"/>
      <c r="H419" s="142"/>
      <c r="I419" s="142"/>
      <c r="J419" s="142"/>
    </row>
    <row r="420" spans="1:10">
      <c r="A420" s="142"/>
      <c r="B420" s="143"/>
      <c r="C420" s="143"/>
      <c r="D420" s="142"/>
      <c r="E420" s="142"/>
      <c r="F420" s="142"/>
      <c r="G420" s="142"/>
      <c r="H420" s="142"/>
      <c r="I420" s="142"/>
      <c r="J420" s="142"/>
    </row>
    <row r="421" spans="1:10">
      <c r="A421" s="142"/>
      <c r="B421" s="143"/>
      <c r="C421" s="143"/>
      <c r="D421" s="142"/>
      <c r="E421" s="142"/>
      <c r="F421" s="142"/>
      <c r="G421" s="142"/>
      <c r="H421" s="142"/>
      <c r="I421" s="142"/>
      <c r="J421" s="142"/>
    </row>
    <row r="422" spans="1:10">
      <c r="A422" s="142"/>
      <c r="B422" s="143"/>
      <c r="C422" s="143"/>
      <c r="D422" s="142"/>
      <c r="E422" s="142"/>
      <c r="F422" s="142"/>
      <c r="G422" s="142"/>
      <c r="H422" s="142"/>
      <c r="I422" s="142"/>
      <c r="J422" s="142"/>
    </row>
    <row r="423" spans="1:10">
      <c r="A423" s="142"/>
      <c r="B423" s="143"/>
      <c r="C423" s="143"/>
      <c r="D423" s="142"/>
      <c r="E423" s="142"/>
      <c r="F423" s="142"/>
      <c r="G423" s="142"/>
      <c r="H423" s="142"/>
      <c r="I423" s="142"/>
      <c r="J423" s="142"/>
    </row>
    <row r="424" spans="1:10">
      <c r="A424" s="142"/>
      <c r="B424" s="143"/>
      <c r="C424" s="143"/>
      <c r="D424" s="142"/>
      <c r="E424" s="142"/>
      <c r="F424" s="142"/>
      <c r="G424" s="142"/>
      <c r="H424" s="142"/>
      <c r="I424" s="142"/>
      <c r="J424" s="142"/>
    </row>
    <row r="425" spans="1:10">
      <c r="A425" s="142"/>
      <c r="B425" s="143"/>
      <c r="C425" s="143"/>
      <c r="D425" s="142"/>
      <c r="E425" s="142"/>
      <c r="F425" s="142"/>
      <c r="G425" s="142"/>
      <c r="H425" s="142"/>
      <c r="I425" s="142"/>
      <c r="J425" s="142"/>
    </row>
    <row r="426" spans="1:10">
      <c r="A426" s="142"/>
      <c r="B426" s="143"/>
      <c r="C426" s="143"/>
      <c r="D426" s="142"/>
      <c r="E426" s="142"/>
      <c r="F426" s="142"/>
      <c r="G426" s="142"/>
      <c r="H426" s="142"/>
      <c r="I426" s="142"/>
      <c r="J426" s="142"/>
    </row>
    <row r="427" spans="1:10">
      <c r="A427" s="142"/>
      <c r="B427" s="143"/>
      <c r="C427" s="143"/>
      <c r="D427" s="142"/>
      <c r="E427" s="142"/>
      <c r="F427" s="142"/>
      <c r="G427" s="142"/>
      <c r="H427" s="142"/>
      <c r="I427" s="142"/>
      <c r="J427" s="142"/>
    </row>
    <row r="428" spans="1:10">
      <c r="A428" s="142"/>
      <c r="B428" s="143"/>
      <c r="C428" s="143"/>
      <c r="D428" s="142"/>
      <c r="E428" s="142"/>
      <c r="F428" s="142"/>
      <c r="G428" s="142"/>
      <c r="H428" s="142"/>
      <c r="I428" s="142"/>
      <c r="J428" s="142"/>
    </row>
    <row r="429" spans="1:10">
      <c r="A429" s="142"/>
      <c r="B429" s="143"/>
      <c r="C429" s="143"/>
      <c r="D429" s="142"/>
      <c r="E429" s="142"/>
      <c r="F429" s="142"/>
      <c r="G429" s="142"/>
      <c r="H429" s="142"/>
      <c r="I429" s="142"/>
      <c r="J429" s="142"/>
    </row>
    <row r="430" spans="1:10">
      <c r="A430" s="142"/>
      <c r="B430" s="143"/>
      <c r="C430" s="143"/>
      <c r="D430" s="142"/>
      <c r="E430" s="142"/>
      <c r="F430" s="142"/>
      <c r="G430" s="142"/>
      <c r="H430" s="142"/>
      <c r="I430" s="142"/>
      <c r="J430" s="142"/>
    </row>
    <row r="431" spans="1:10">
      <c r="A431" s="142"/>
      <c r="B431" s="143"/>
      <c r="C431" s="143"/>
      <c r="D431" s="142"/>
      <c r="E431" s="142"/>
      <c r="F431" s="142"/>
      <c r="G431" s="142"/>
      <c r="H431" s="142"/>
      <c r="I431" s="142"/>
      <c r="J431" s="142"/>
    </row>
    <row r="432" spans="1:10">
      <c r="A432" s="142"/>
      <c r="B432" s="143"/>
      <c r="C432" s="143"/>
      <c r="D432" s="142"/>
      <c r="E432" s="142"/>
      <c r="F432" s="142"/>
      <c r="G432" s="142"/>
      <c r="H432" s="142"/>
      <c r="I432" s="142"/>
      <c r="J432" s="142"/>
    </row>
    <row r="433" spans="1:10">
      <c r="A433" s="142"/>
      <c r="B433" s="143"/>
      <c r="C433" s="143"/>
      <c r="D433" s="142"/>
      <c r="E433" s="142"/>
      <c r="F433" s="142"/>
      <c r="G433" s="142"/>
      <c r="H433" s="142"/>
      <c r="I433" s="142"/>
      <c r="J433" s="142"/>
    </row>
    <row r="434" spans="1:10">
      <c r="A434" s="142"/>
      <c r="B434" s="143"/>
      <c r="C434" s="143"/>
      <c r="D434" s="142"/>
      <c r="E434" s="142"/>
      <c r="F434" s="142"/>
      <c r="G434" s="142"/>
      <c r="H434" s="142"/>
      <c r="I434" s="142"/>
      <c r="J434" s="142"/>
    </row>
    <row r="435" spans="1:10">
      <c r="A435" s="142"/>
      <c r="B435" s="143"/>
      <c r="C435" s="143"/>
      <c r="D435" s="142"/>
      <c r="E435" s="142"/>
      <c r="F435" s="142"/>
      <c r="G435" s="142"/>
      <c r="H435" s="142"/>
      <c r="I435" s="142"/>
      <c r="J435" s="142"/>
    </row>
    <row r="436" spans="1:10">
      <c r="A436" s="142"/>
      <c r="B436" s="143"/>
      <c r="C436" s="143"/>
      <c r="D436" s="142"/>
      <c r="E436" s="142"/>
      <c r="F436" s="142"/>
      <c r="G436" s="142"/>
      <c r="H436" s="142"/>
      <c r="I436" s="142"/>
      <c r="J436" s="142"/>
    </row>
    <row r="437" spans="1:10">
      <c r="A437" s="142"/>
      <c r="B437" s="143"/>
      <c r="C437" s="143"/>
      <c r="D437" s="142"/>
      <c r="E437" s="142"/>
      <c r="F437" s="142"/>
      <c r="G437" s="142"/>
      <c r="H437" s="142"/>
      <c r="I437" s="142"/>
      <c r="J437" s="142"/>
    </row>
    <row r="438" spans="1:10">
      <c r="A438" s="142"/>
      <c r="B438" s="143"/>
      <c r="C438" s="143"/>
      <c r="D438" s="142"/>
      <c r="E438" s="142"/>
      <c r="F438" s="142"/>
      <c r="G438" s="142"/>
      <c r="H438" s="142"/>
      <c r="I438" s="142"/>
      <c r="J438" s="142"/>
    </row>
    <row r="439" spans="1:10">
      <c r="A439" s="142"/>
      <c r="B439" s="143"/>
      <c r="C439" s="143"/>
      <c r="D439" s="142"/>
      <c r="E439" s="142"/>
      <c r="F439" s="142"/>
      <c r="G439" s="142"/>
      <c r="H439" s="142"/>
      <c r="I439" s="142"/>
      <c r="J439" s="142"/>
    </row>
    <row r="440" spans="1:10">
      <c r="A440" s="142"/>
      <c r="B440" s="143"/>
      <c r="C440" s="143"/>
      <c r="D440" s="142"/>
      <c r="E440" s="142"/>
      <c r="F440" s="142"/>
      <c r="G440" s="142"/>
      <c r="H440" s="142"/>
      <c r="I440" s="142"/>
      <c r="J440" s="142"/>
    </row>
    <row r="441" spans="1:10">
      <c r="A441" s="142"/>
      <c r="B441" s="143"/>
      <c r="C441" s="143"/>
      <c r="D441" s="142"/>
      <c r="E441" s="142"/>
      <c r="F441" s="142"/>
      <c r="G441" s="142"/>
      <c r="H441" s="142"/>
      <c r="I441" s="142"/>
      <c r="J441" s="142"/>
    </row>
    <row r="442" spans="1:10">
      <c r="A442" s="142"/>
      <c r="B442" s="143"/>
      <c r="C442" s="143"/>
      <c r="D442" s="142"/>
      <c r="E442" s="142"/>
      <c r="F442" s="142"/>
      <c r="G442" s="142"/>
      <c r="H442" s="142"/>
      <c r="I442" s="142"/>
      <c r="J442" s="142"/>
    </row>
    <row r="443" spans="1:10">
      <c r="A443" s="142"/>
      <c r="B443" s="143"/>
      <c r="C443" s="143"/>
      <c r="D443" s="142"/>
      <c r="E443" s="142"/>
      <c r="F443" s="142"/>
      <c r="G443" s="142"/>
      <c r="H443" s="142"/>
      <c r="I443" s="142"/>
      <c r="J443" s="142"/>
    </row>
    <row r="444" spans="1:10">
      <c r="A444" s="142"/>
      <c r="B444" s="143"/>
      <c r="C444" s="143"/>
      <c r="D444" s="142"/>
      <c r="E444" s="142"/>
      <c r="F444" s="142"/>
      <c r="G444" s="142"/>
      <c r="H444" s="142"/>
      <c r="I444" s="142"/>
      <c r="J444" s="142"/>
    </row>
    <row r="445" spans="1:10">
      <c r="A445" s="142"/>
      <c r="B445" s="143"/>
      <c r="C445" s="143"/>
      <c r="D445" s="142"/>
      <c r="E445" s="142"/>
      <c r="F445" s="142"/>
      <c r="G445" s="142"/>
      <c r="H445" s="142"/>
      <c r="I445" s="142"/>
      <c r="J445" s="142"/>
    </row>
    <row r="446" spans="1:10">
      <c r="A446" s="142"/>
      <c r="B446" s="143"/>
      <c r="C446" s="143"/>
      <c r="D446" s="142"/>
      <c r="E446" s="142"/>
      <c r="F446" s="142"/>
      <c r="G446" s="142"/>
      <c r="H446" s="142"/>
      <c r="I446" s="142"/>
      <c r="J446" s="142"/>
    </row>
    <row r="447" spans="1:10">
      <c r="A447" s="142"/>
      <c r="B447" s="143"/>
      <c r="C447" s="143"/>
      <c r="D447" s="142"/>
      <c r="E447" s="142"/>
      <c r="F447" s="142"/>
      <c r="G447" s="142"/>
      <c r="H447" s="142"/>
      <c r="I447" s="142"/>
      <c r="J447" s="142"/>
    </row>
    <row r="448" spans="1:10">
      <c r="A448" s="142"/>
      <c r="B448" s="143"/>
      <c r="C448" s="143"/>
      <c r="D448" s="142"/>
      <c r="E448" s="142"/>
      <c r="F448" s="142"/>
      <c r="G448" s="142"/>
      <c r="H448" s="142"/>
      <c r="I448" s="142"/>
      <c r="J448" s="142"/>
    </row>
    <row r="449" spans="1:10">
      <c r="A449" s="142"/>
      <c r="B449" s="143"/>
      <c r="C449" s="143"/>
      <c r="D449" s="142"/>
      <c r="E449" s="142"/>
      <c r="F449" s="142"/>
      <c r="G449" s="142"/>
      <c r="H449" s="142"/>
      <c r="I449" s="142"/>
      <c r="J449" s="142"/>
    </row>
    <row r="450" spans="1:10">
      <c r="A450" s="142"/>
      <c r="B450" s="143"/>
      <c r="C450" s="143"/>
      <c r="D450" s="142"/>
      <c r="E450" s="142"/>
      <c r="F450" s="142"/>
      <c r="G450" s="142"/>
      <c r="H450" s="142"/>
      <c r="I450" s="142"/>
      <c r="J450" s="142"/>
    </row>
    <row r="451" spans="1:10">
      <c r="A451" s="142"/>
      <c r="B451" s="143"/>
      <c r="C451" s="143"/>
      <c r="D451" s="142"/>
      <c r="E451" s="142"/>
      <c r="F451" s="142"/>
      <c r="G451" s="142"/>
      <c r="H451" s="142"/>
      <c r="I451" s="142"/>
      <c r="J451" s="142"/>
    </row>
    <row r="452" spans="1:10">
      <c r="A452" s="142"/>
      <c r="B452" s="143"/>
      <c r="C452" s="143"/>
      <c r="D452" s="142"/>
      <c r="E452" s="142"/>
      <c r="F452" s="142"/>
      <c r="G452" s="142"/>
      <c r="H452" s="142"/>
      <c r="I452" s="142"/>
      <c r="J452" s="142"/>
    </row>
    <row r="453" spans="1:10">
      <c r="A453" s="142"/>
      <c r="B453" s="143"/>
      <c r="C453" s="143"/>
      <c r="D453" s="142"/>
      <c r="E453" s="142"/>
      <c r="F453" s="142"/>
      <c r="G453" s="142"/>
      <c r="H453" s="142"/>
      <c r="I453" s="142"/>
      <c r="J453" s="142"/>
    </row>
    <row r="454" spans="1:10">
      <c r="A454" s="142"/>
      <c r="B454" s="143"/>
      <c r="C454" s="143"/>
      <c r="D454" s="142"/>
      <c r="E454" s="142"/>
      <c r="F454" s="142"/>
      <c r="G454" s="142"/>
      <c r="H454" s="142"/>
      <c r="I454" s="142"/>
      <c r="J454" s="142"/>
    </row>
    <row r="455" spans="1:10">
      <c r="A455" s="142"/>
      <c r="B455" s="143"/>
      <c r="C455" s="143"/>
      <c r="D455" s="142"/>
      <c r="E455" s="142"/>
      <c r="F455" s="142"/>
      <c r="G455" s="142"/>
      <c r="H455" s="142"/>
      <c r="I455" s="142"/>
      <c r="J455" s="142"/>
    </row>
    <row r="456" spans="1:10">
      <c r="A456" s="142"/>
      <c r="B456" s="143"/>
      <c r="C456" s="143"/>
      <c r="D456" s="142"/>
      <c r="E456" s="142"/>
      <c r="F456" s="142"/>
      <c r="G456" s="142"/>
      <c r="H456" s="142"/>
      <c r="I456" s="142"/>
      <c r="J456" s="142"/>
    </row>
    <row r="457" spans="1:10">
      <c r="A457" s="142"/>
      <c r="B457" s="143"/>
      <c r="C457" s="143"/>
      <c r="D457" s="142"/>
      <c r="E457" s="142"/>
      <c r="F457" s="142"/>
      <c r="G457" s="142"/>
      <c r="H457" s="142"/>
      <c r="I457" s="142"/>
      <c r="J457" s="142"/>
    </row>
    <row r="458" spans="1:10">
      <c r="A458" s="142"/>
      <c r="B458" s="143"/>
      <c r="C458" s="143"/>
      <c r="D458" s="142"/>
      <c r="E458" s="142"/>
      <c r="F458" s="142"/>
      <c r="G458" s="142"/>
      <c r="H458" s="142"/>
      <c r="I458" s="142"/>
      <c r="J458" s="142"/>
    </row>
    <row r="459" spans="1:10">
      <c r="A459" s="142"/>
      <c r="B459" s="143"/>
      <c r="C459" s="143"/>
      <c r="D459" s="142"/>
      <c r="E459" s="142"/>
      <c r="F459" s="142"/>
      <c r="G459" s="142"/>
      <c r="H459" s="142"/>
      <c r="I459" s="142"/>
      <c r="J459" s="142"/>
    </row>
    <row r="460" spans="1:10">
      <c r="A460" s="142"/>
      <c r="B460" s="143"/>
      <c r="C460" s="143"/>
      <c r="D460" s="142"/>
      <c r="E460" s="142"/>
      <c r="F460" s="142"/>
      <c r="G460" s="142"/>
      <c r="H460" s="142"/>
      <c r="I460" s="142"/>
      <c r="J460" s="142"/>
    </row>
    <row r="461" spans="1:10">
      <c r="A461" s="142"/>
      <c r="B461" s="143"/>
      <c r="C461" s="143"/>
      <c r="D461" s="142"/>
      <c r="E461" s="142"/>
      <c r="F461" s="142"/>
      <c r="G461" s="142"/>
      <c r="H461" s="142"/>
      <c r="I461" s="142"/>
      <c r="J461" s="142"/>
    </row>
    <row r="462" spans="1:10">
      <c r="A462" s="142"/>
      <c r="B462" s="143"/>
      <c r="C462" s="143"/>
      <c r="D462" s="142"/>
      <c r="E462" s="142"/>
      <c r="F462" s="142"/>
      <c r="G462" s="142"/>
      <c r="H462" s="142"/>
      <c r="I462" s="142"/>
      <c r="J462" s="142"/>
    </row>
    <row r="463" spans="1:10">
      <c r="A463" s="142"/>
      <c r="B463" s="143"/>
      <c r="C463" s="143"/>
      <c r="D463" s="142"/>
      <c r="E463" s="142"/>
      <c r="F463" s="142"/>
      <c r="G463" s="142"/>
      <c r="H463" s="142"/>
      <c r="I463" s="142"/>
      <c r="J463" s="142"/>
    </row>
    <row r="464" spans="1:10">
      <c r="A464" s="142"/>
      <c r="B464" s="143"/>
      <c r="C464" s="143"/>
      <c r="D464" s="142"/>
      <c r="E464" s="142"/>
      <c r="F464" s="142"/>
      <c r="G464" s="142"/>
      <c r="H464" s="142"/>
      <c r="I464" s="142"/>
      <c r="J464" s="142"/>
    </row>
    <row r="465" spans="1:10">
      <c r="A465" s="142"/>
      <c r="B465" s="143"/>
      <c r="C465" s="143"/>
      <c r="D465" s="142"/>
      <c r="E465" s="142"/>
      <c r="F465" s="142"/>
      <c r="G465" s="142"/>
      <c r="H465" s="142"/>
      <c r="I465" s="142"/>
      <c r="J465" s="142"/>
    </row>
    <row r="466" spans="1:10">
      <c r="A466" s="142"/>
      <c r="B466" s="143"/>
      <c r="C466" s="143"/>
      <c r="D466" s="142"/>
      <c r="E466" s="142"/>
      <c r="F466" s="142"/>
      <c r="G466" s="142"/>
      <c r="H466" s="142"/>
      <c r="I466" s="142"/>
      <c r="J466" s="142"/>
    </row>
    <row r="467" spans="1:10">
      <c r="A467" s="142"/>
      <c r="B467" s="143"/>
      <c r="C467" s="143"/>
      <c r="D467" s="142"/>
      <c r="E467" s="142"/>
      <c r="F467" s="142"/>
      <c r="G467" s="142"/>
      <c r="H467" s="142"/>
      <c r="I467" s="142"/>
      <c r="J467" s="142"/>
    </row>
    <row r="468" spans="1:10">
      <c r="A468" s="142"/>
      <c r="B468" s="143"/>
      <c r="C468" s="143"/>
      <c r="D468" s="142"/>
      <c r="E468" s="142"/>
      <c r="F468" s="142"/>
      <c r="G468" s="142"/>
      <c r="H468" s="142"/>
      <c r="I468" s="142"/>
      <c r="J468" s="142"/>
    </row>
    <row r="469" spans="1:10">
      <c r="A469" s="142"/>
      <c r="B469" s="143"/>
      <c r="C469" s="143"/>
      <c r="D469" s="142"/>
      <c r="E469" s="142"/>
      <c r="F469" s="142"/>
      <c r="G469" s="142"/>
      <c r="H469" s="142"/>
      <c r="I469" s="142"/>
      <c r="J469" s="142"/>
    </row>
    <row r="470" spans="1:10">
      <c r="A470" s="142"/>
      <c r="B470" s="143"/>
      <c r="C470" s="143"/>
      <c r="D470" s="142"/>
      <c r="E470" s="142"/>
      <c r="F470" s="142"/>
      <c r="G470" s="142"/>
      <c r="H470" s="142"/>
      <c r="I470" s="142"/>
      <c r="J470" s="142"/>
    </row>
    <row r="471" spans="1:10">
      <c r="A471" s="142"/>
      <c r="B471" s="143"/>
      <c r="C471" s="143"/>
      <c r="D471" s="142"/>
      <c r="E471" s="142"/>
      <c r="F471" s="142"/>
      <c r="G471" s="142"/>
      <c r="H471" s="142"/>
      <c r="I471" s="142"/>
      <c r="J471" s="142"/>
    </row>
    <row r="472" spans="1:10">
      <c r="A472" s="142"/>
      <c r="B472" s="143"/>
      <c r="C472" s="143"/>
      <c r="D472" s="142"/>
      <c r="E472" s="142"/>
      <c r="F472" s="142"/>
      <c r="G472" s="142"/>
      <c r="H472" s="142"/>
      <c r="I472" s="142"/>
      <c r="J472" s="142"/>
    </row>
    <row r="473" spans="1:10">
      <c r="A473" s="142"/>
      <c r="B473" s="143"/>
      <c r="C473" s="143"/>
      <c r="D473" s="142"/>
      <c r="E473" s="142"/>
      <c r="F473" s="142"/>
      <c r="G473" s="142"/>
      <c r="H473" s="142"/>
      <c r="I473" s="142"/>
      <c r="J473" s="142"/>
    </row>
    <row r="474" spans="1:10">
      <c r="A474" s="142"/>
      <c r="B474" s="143"/>
      <c r="C474" s="143"/>
      <c r="D474" s="142"/>
      <c r="E474" s="142"/>
      <c r="F474" s="142"/>
      <c r="G474" s="142"/>
      <c r="H474" s="142"/>
      <c r="I474" s="142"/>
      <c r="J474" s="142"/>
    </row>
    <row r="475" spans="1:10">
      <c r="A475" s="142"/>
      <c r="B475" s="143"/>
      <c r="C475" s="143"/>
      <c r="D475" s="142"/>
      <c r="E475" s="142"/>
      <c r="F475" s="142"/>
      <c r="G475" s="142"/>
      <c r="H475" s="142"/>
      <c r="I475" s="142"/>
      <c r="J475" s="142"/>
    </row>
    <row r="476" spans="1:10">
      <c r="A476" s="142"/>
      <c r="B476" s="143"/>
      <c r="C476" s="143"/>
      <c r="D476" s="142"/>
      <c r="E476" s="142"/>
      <c r="F476" s="142"/>
      <c r="G476" s="142"/>
      <c r="H476" s="142"/>
      <c r="I476" s="142"/>
      <c r="J476" s="142"/>
    </row>
    <row r="477" spans="1:10">
      <c r="A477" s="142"/>
      <c r="B477" s="143"/>
      <c r="C477" s="143"/>
      <c r="D477" s="142"/>
      <c r="E477" s="142"/>
      <c r="F477" s="142"/>
      <c r="G477" s="142"/>
      <c r="H477" s="142"/>
      <c r="I477" s="142"/>
      <c r="J477" s="142"/>
    </row>
    <row r="478" spans="1:10">
      <c r="A478" s="142"/>
      <c r="B478" s="143"/>
      <c r="C478" s="143"/>
      <c r="D478" s="142"/>
      <c r="E478" s="142"/>
      <c r="F478" s="142"/>
      <c r="G478" s="142"/>
      <c r="H478" s="142"/>
      <c r="I478" s="142"/>
      <c r="J478" s="142"/>
    </row>
    <row r="479" spans="1:10">
      <c r="A479" s="142"/>
      <c r="B479" s="143"/>
      <c r="C479" s="143"/>
      <c r="D479" s="142"/>
      <c r="E479" s="142"/>
      <c r="F479" s="142"/>
      <c r="G479" s="142"/>
      <c r="H479" s="142"/>
      <c r="I479" s="142"/>
      <c r="J479" s="142"/>
    </row>
    <row r="480" spans="1:10">
      <c r="A480" s="142"/>
      <c r="B480" s="143"/>
      <c r="C480" s="143"/>
      <c r="D480" s="142"/>
      <c r="E480" s="142"/>
      <c r="F480" s="142"/>
      <c r="G480" s="142"/>
      <c r="H480" s="142"/>
      <c r="I480" s="142"/>
      <c r="J480" s="142"/>
    </row>
    <row r="481" spans="1:10">
      <c r="A481" s="142"/>
      <c r="B481" s="143"/>
      <c r="C481" s="143"/>
      <c r="D481" s="142"/>
      <c r="E481" s="142"/>
      <c r="F481" s="142"/>
      <c r="G481" s="142"/>
      <c r="H481" s="142"/>
      <c r="I481" s="142"/>
      <c r="J481" s="142"/>
    </row>
    <row r="482" spans="1:10">
      <c r="A482" s="142"/>
      <c r="B482" s="143"/>
      <c r="C482" s="143"/>
      <c r="D482" s="142"/>
      <c r="E482" s="142"/>
      <c r="F482" s="142"/>
      <c r="G482" s="142"/>
      <c r="H482" s="142"/>
      <c r="I482" s="142"/>
      <c r="J482" s="142"/>
    </row>
    <row r="483" spans="1:10">
      <c r="A483" s="142"/>
      <c r="B483" s="143"/>
      <c r="C483" s="143"/>
      <c r="D483" s="142"/>
      <c r="E483" s="142"/>
      <c r="F483" s="142"/>
      <c r="G483" s="142"/>
      <c r="H483" s="142"/>
      <c r="I483" s="142"/>
      <c r="J483" s="142"/>
    </row>
    <row r="484" spans="1:10">
      <c r="A484" s="142"/>
      <c r="B484" s="143"/>
      <c r="C484" s="143"/>
      <c r="D484" s="142"/>
      <c r="E484" s="142"/>
      <c r="F484" s="142"/>
      <c r="G484" s="142"/>
      <c r="H484" s="142"/>
      <c r="I484" s="142"/>
      <c r="J484" s="142"/>
    </row>
    <row r="485" spans="1:10">
      <c r="A485" s="142"/>
      <c r="B485" s="143"/>
      <c r="C485" s="143"/>
      <c r="D485" s="142"/>
      <c r="E485" s="142"/>
      <c r="F485" s="142"/>
      <c r="G485" s="142"/>
      <c r="H485" s="142"/>
      <c r="I485" s="142"/>
      <c r="J485" s="142"/>
    </row>
    <row r="486" spans="1:10">
      <c r="A486" s="142"/>
      <c r="B486" s="143"/>
      <c r="C486" s="143"/>
      <c r="D486" s="142"/>
      <c r="E486" s="142"/>
      <c r="F486" s="142"/>
      <c r="G486" s="142"/>
      <c r="H486" s="142"/>
      <c r="I486" s="142"/>
      <c r="J486" s="142"/>
    </row>
    <row r="487" spans="1:10">
      <c r="A487" s="142"/>
      <c r="B487" s="143"/>
      <c r="C487" s="143"/>
      <c r="D487" s="142"/>
      <c r="E487" s="142"/>
      <c r="F487" s="142"/>
      <c r="G487" s="142"/>
      <c r="H487" s="142"/>
      <c r="I487" s="142"/>
      <c r="J487" s="142"/>
    </row>
    <row r="488" spans="1:10">
      <c r="A488" s="142"/>
      <c r="B488" s="143"/>
      <c r="C488" s="143"/>
      <c r="D488" s="142"/>
      <c r="E488" s="142"/>
      <c r="F488" s="142"/>
      <c r="G488" s="142"/>
      <c r="H488" s="142"/>
      <c r="I488" s="142"/>
      <c r="J488" s="142"/>
    </row>
    <row r="489" spans="1:10">
      <c r="A489" s="142"/>
      <c r="B489" s="143"/>
      <c r="C489" s="143"/>
      <c r="D489" s="142"/>
      <c r="E489" s="142"/>
      <c r="F489" s="142"/>
      <c r="G489" s="142"/>
      <c r="H489" s="142"/>
      <c r="I489" s="142"/>
      <c r="J489" s="142"/>
    </row>
    <row r="490" spans="1:10">
      <c r="A490" s="142"/>
      <c r="B490" s="143"/>
      <c r="C490" s="143"/>
      <c r="D490" s="142"/>
      <c r="E490" s="142"/>
      <c r="F490" s="142"/>
      <c r="G490" s="142"/>
      <c r="H490" s="142"/>
      <c r="I490" s="142"/>
      <c r="J490" s="142"/>
    </row>
    <row r="491" spans="1:10">
      <c r="A491" s="142"/>
      <c r="B491" s="143"/>
      <c r="C491" s="143"/>
      <c r="D491" s="142"/>
      <c r="E491" s="142"/>
      <c r="F491" s="142"/>
      <c r="G491" s="142"/>
      <c r="H491" s="142"/>
      <c r="I491" s="142"/>
      <c r="J491" s="142"/>
    </row>
    <row r="492" spans="1:10">
      <c r="A492" s="142"/>
      <c r="B492" s="143"/>
      <c r="C492" s="143"/>
      <c r="D492" s="142"/>
      <c r="E492" s="142"/>
      <c r="F492" s="142"/>
      <c r="G492" s="142"/>
      <c r="H492" s="142"/>
      <c r="I492" s="142"/>
      <c r="J492" s="142"/>
    </row>
    <row r="493" spans="1:10">
      <c r="A493" s="142"/>
      <c r="B493" s="143"/>
      <c r="C493" s="143"/>
      <c r="D493" s="142"/>
      <c r="E493" s="142"/>
      <c r="F493" s="142"/>
      <c r="G493" s="142"/>
      <c r="H493" s="142"/>
      <c r="I493" s="142"/>
      <c r="J493" s="142"/>
    </row>
    <row r="494" spans="1:10">
      <c r="A494" s="142"/>
      <c r="B494" s="143"/>
      <c r="C494" s="143"/>
      <c r="D494" s="142"/>
      <c r="E494" s="142"/>
      <c r="F494" s="142"/>
      <c r="G494" s="142"/>
      <c r="H494" s="142"/>
      <c r="I494" s="142"/>
      <c r="J494" s="142"/>
    </row>
    <row r="495" spans="1:10">
      <c r="A495" s="142"/>
      <c r="B495" s="143"/>
      <c r="C495" s="143"/>
      <c r="D495" s="142"/>
      <c r="E495" s="142"/>
      <c r="F495" s="142"/>
      <c r="G495" s="142"/>
      <c r="H495" s="142"/>
      <c r="I495" s="142"/>
      <c r="J495" s="142"/>
    </row>
    <row r="496" spans="1:10">
      <c r="A496" s="142"/>
      <c r="B496" s="143"/>
      <c r="C496" s="143"/>
      <c r="D496" s="142"/>
      <c r="E496" s="142"/>
      <c r="F496" s="142"/>
      <c r="G496" s="142"/>
      <c r="H496" s="142"/>
      <c r="I496" s="142"/>
      <c r="J496" s="142"/>
    </row>
    <row r="497" spans="1:10">
      <c r="A497" s="142"/>
      <c r="B497" s="143"/>
      <c r="C497" s="143"/>
      <c r="D497" s="142"/>
      <c r="E497" s="142"/>
      <c r="F497" s="142"/>
      <c r="G497" s="142"/>
      <c r="H497" s="142"/>
      <c r="I497" s="142"/>
      <c r="J497" s="142"/>
    </row>
    <row r="498" spans="1:10">
      <c r="A498" s="142"/>
      <c r="B498" s="143"/>
      <c r="C498" s="143"/>
      <c r="D498" s="142"/>
      <c r="E498" s="142"/>
      <c r="F498" s="142"/>
      <c r="G498" s="142"/>
      <c r="H498" s="142"/>
      <c r="I498" s="142"/>
      <c r="J498" s="142"/>
    </row>
    <row r="499" spans="1:10">
      <c r="A499" s="142"/>
      <c r="B499" s="143"/>
      <c r="C499" s="143"/>
      <c r="D499" s="142"/>
      <c r="E499" s="142"/>
      <c r="F499" s="142"/>
      <c r="G499" s="142"/>
      <c r="H499" s="142"/>
      <c r="I499" s="142"/>
      <c r="J499" s="142"/>
    </row>
    <row r="500" spans="1:10">
      <c r="A500" s="142"/>
      <c r="B500" s="143"/>
      <c r="C500" s="143"/>
      <c r="D500" s="142"/>
      <c r="E500" s="142"/>
      <c r="F500" s="142"/>
      <c r="G500" s="142"/>
      <c r="H500" s="142"/>
      <c r="I500" s="142"/>
      <c r="J500" s="142"/>
    </row>
    <row r="501" spans="1:10">
      <c r="A501" s="142"/>
      <c r="B501" s="143"/>
      <c r="C501" s="143"/>
      <c r="D501" s="142"/>
      <c r="E501" s="142"/>
      <c r="F501" s="142"/>
      <c r="G501" s="142"/>
      <c r="H501" s="142"/>
      <c r="I501" s="142"/>
      <c r="J501" s="142"/>
    </row>
    <row r="502" spans="1:10">
      <c r="A502" s="142"/>
      <c r="B502" s="143"/>
      <c r="C502" s="143"/>
      <c r="D502" s="142"/>
      <c r="E502" s="142"/>
      <c r="F502" s="142"/>
      <c r="G502" s="142"/>
      <c r="H502" s="142"/>
      <c r="I502" s="142"/>
      <c r="J502" s="142"/>
    </row>
    <row r="503" spans="1:10">
      <c r="A503" s="142"/>
      <c r="B503" s="143"/>
      <c r="C503" s="143"/>
      <c r="D503" s="142"/>
      <c r="E503" s="142"/>
      <c r="F503" s="142"/>
      <c r="G503" s="142"/>
      <c r="H503" s="142"/>
      <c r="I503" s="142"/>
      <c r="J503" s="142"/>
    </row>
    <row r="504" spans="1:10">
      <c r="A504" s="142"/>
      <c r="B504" s="143"/>
      <c r="C504" s="143"/>
      <c r="D504" s="142"/>
      <c r="E504" s="142"/>
      <c r="F504" s="142"/>
      <c r="G504" s="142"/>
      <c r="H504" s="142"/>
      <c r="I504" s="142"/>
      <c r="J504" s="142"/>
    </row>
    <row r="505" spans="1:10">
      <c r="A505" s="142"/>
      <c r="B505" s="143"/>
      <c r="C505" s="143"/>
      <c r="D505" s="142"/>
      <c r="E505" s="142"/>
      <c r="F505" s="142"/>
      <c r="G505" s="142"/>
      <c r="H505" s="142"/>
      <c r="I505" s="142"/>
      <c r="J505" s="142"/>
    </row>
    <row r="506" spans="1:10">
      <c r="A506" s="142"/>
      <c r="B506" s="143"/>
      <c r="C506" s="143"/>
      <c r="D506" s="142"/>
      <c r="E506" s="142"/>
      <c r="F506" s="142"/>
      <c r="G506" s="142"/>
      <c r="H506" s="142"/>
      <c r="I506" s="142"/>
      <c r="J506" s="142"/>
    </row>
    <row r="507" spans="1:10">
      <c r="A507" s="142"/>
      <c r="B507" s="143"/>
      <c r="C507" s="143"/>
      <c r="D507" s="142"/>
      <c r="E507" s="142"/>
      <c r="F507" s="142"/>
      <c r="G507" s="142"/>
      <c r="H507" s="142"/>
      <c r="I507" s="142"/>
      <c r="J507" s="142"/>
    </row>
    <row r="508" spans="1:10">
      <c r="A508" s="142"/>
      <c r="B508" s="143"/>
      <c r="C508" s="143"/>
      <c r="D508" s="142"/>
      <c r="E508" s="142"/>
      <c r="F508" s="142"/>
      <c r="G508" s="142"/>
      <c r="H508" s="142"/>
      <c r="I508" s="142"/>
      <c r="J508" s="142"/>
    </row>
    <row r="509" spans="1:10">
      <c r="A509" s="142"/>
      <c r="B509" s="143"/>
      <c r="C509" s="143"/>
      <c r="D509" s="142"/>
      <c r="E509" s="142"/>
      <c r="F509" s="142"/>
      <c r="G509" s="142"/>
      <c r="H509" s="142"/>
      <c r="I509" s="142"/>
      <c r="J509" s="142"/>
    </row>
    <row r="510" spans="1:10">
      <c r="A510" s="142"/>
      <c r="B510" s="143"/>
      <c r="C510" s="143"/>
      <c r="D510" s="142"/>
      <c r="E510" s="142"/>
      <c r="F510" s="142"/>
      <c r="G510" s="142"/>
      <c r="H510" s="142"/>
      <c r="I510" s="142"/>
      <c r="J510" s="142"/>
    </row>
    <row r="511" spans="1:10">
      <c r="A511" s="142"/>
      <c r="B511" s="143"/>
      <c r="C511" s="143"/>
      <c r="D511" s="142"/>
      <c r="E511" s="142"/>
      <c r="F511" s="142"/>
      <c r="G511" s="142"/>
      <c r="H511" s="142"/>
      <c r="I511" s="142"/>
      <c r="J511" s="142"/>
    </row>
    <row r="512" spans="1:10">
      <c r="A512" s="142"/>
      <c r="B512" s="143"/>
      <c r="C512" s="143"/>
      <c r="D512" s="142"/>
      <c r="E512" s="142"/>
      <c r="F512" s="142"/>
      <c r="G512" s="142"/>
      <c r="H512" s="142"/>
      <c r="I512" s="142"/>
      <c r="J512" s="142"/>
    </row>
    <row r="513" spans="1:10">
      <c r="A513" s="142"/>
      <c r="B513" s="143"/>
      <c r="C513" s="143"/>
      <c r="D513" s="142"/>
      <c r="E513" s="142"/>
      <c r="F513" s="142"/>
      <c r="G513" s="142"/>
      <c r="H513" s="142"/>
      <c r="I513" s="142"/>
      <c r="J513" s="142"/>
    </row>
    <row r="514" spans="1:10">
      <c r="A514" s="142"/>
      <c r="B514" s="143"/>
      <c r="C514" s="143"/>
      <c r="D514" s="142"/>
      <c r="E514" s="142"/>
      <c r="F514" s="142"/>
      <c r="G514" s="142"/>
      <c r="H514" s="142"/>
      <c r="I514" s="142"/>
      <c r="J514" s="142"/>
    </row>
    <row r="515" spans="1:10">
      <c r="A515" s="142"/>
      <c r="B515" s="143"/>
      <c r="C515" s="143"/>
      <c r="D515" s="142"/>
      <c r="E515" s="142"/>
      <c r="F515" s="142"/>
      <c r="G515" s="142"/>
      <c r="H515" s="142"/>
      <c r="I515" s="142"/>
      <c r="J515" s="142"/>
    </row>
    <row r="516" spans="1:10">
      <c r="A516" s="142"/>
      <c r="B516" s="143"/>
      <c r="C516" s="143"/>
      <c r="D516" s="142"/>
      <c r="E516" s="142"/>
      <c r="F516" s="142"/>
      <c r="G516" s="142"/>
      <c r="H516" s="142"/>
      <c r="I516" s="142"/>
      <c r="J516" s="142"/>
    </row>
    <row r="517" spans="1:10">
      <c r="A517" s="142"/>
      <c r="B517" s="143"/>
      <c r="C517" s="143"/>
      <c r="D517" s="142"/>
      <c r="E517" s="142"/>
      <c r="F517" s="142"/>
      <c r="G517" s="142"/>
      <c r="H517" s="142"/>
      <c r="I517" s="142"/>
      <c r="J517" s="142"/>
    </row>
    <row r="518" spans="1:10">
      <c r="A518" s="142"/>
      <c r="B518" s="143"/>
      <c r="C518" s="143"/>
      <c r="D518" s="142"/>
      <c r="E518" s="142"/>
      <c r="F518" s="142"/>
      <c r="G518" s="142"/>
      <c r="H518" s="142"/>
      <c r="I518" s="142"/>
      <c r="J518" s="142"/>
    </row>
    <row r="519" spans="1:10">
      <c r="A519" s="142"/>
      <c r="B519" s="143"/>
      <c r="C519" s="143"/>
      <c r="D519" s="142"/>
      <c r="E519" s="142"/>
      <c r="F519" s="142"/>
      <c r="G519" s="142"/>
      <c r="H519" s="142"/>
      <c r="I519" s="142"/>
      <c r="J519" s="142"/>
    </row>
    <row r="520" spans="1:10">
      <c r="A520" s="142"/>
      <c r="B520" s="143"/>
      <c r="C520" s="143"/>
      <c r="D520" s="142"/>
      <c r="E520" s="142"/>
      <c r="F520" s="142"/>
      <c r="G520" s="142"/>
      <c r="H520" s="142"/>
      <c r="I520" s="142"/>
      <c r="J520" s="142"/>
    </row>
    <row r="521" spans="1:10">
      <c r="A521" s="142"/>
      <c r="B521" s="143"/>
      <c r="C521" s="143"/>
      <c r="D521" s="142"/>
      <c r="E521" s="142"/>
      <c r="F521" s="142"/>
      <c r="G521" s="142"/>
      <c r="H521" s="142"/>
      <c r="I521" s="142"/>
      <c r="J521" s="142"/>
    </row>
    <row r="522" spans="1:10">
      <c r="A522" s="142"/>
      <c r="B522" s="143"/>
      <c r="C522" s="143"/>
      <c r="D522" s="142"/>
      <c r="E522" s="142"/>
      <c r="F522" s="142"/>
      <c r="G522" s="142"/>
      <c r="H522" s="142"/>
      <c r="I522" s="142"/>
      <c r="J522" s="142"/>
    </row>
    <row r="523" spans="1:10">
      <c r="A523" s="142"/>
      <c r="B523" s="143"/>
      <c r="C523" s="143"/>
      <c r="D523" s="142"/>
      <c r="E523" s="142"/>
      <c r="F523" s="142"/>
      <c r="G523" s="142"/>
      <c r="H523" s="142"/>
      <c r="I523" s="142"/>
      <c r="J523" s="142"/>
    </row>
    <row r="524" spans="1:10">
      <c r="A524" s="142"/>
      <c r="B524" s="143"/>
      <c r="C524" s="143"/>
      <c r="D524" s="142"/>
      <c r="E524" s="142"/>
      <c r="F524" s="142"/>
      <c r="G524" s="142"/>
      <c r="H524" s="142"/>
      <c r="I524" s="142"/>
      <c r="J524" s="142"/>
    </row>
    <row r="525" spans="1:10">
      <c r="A525" s="142"/>
      <c r="B525" s="143"/>
      <c r="C525" s="143"/>
      <c r="D525" s="142"/>
      <c r="E525" s="142"/>
      <c r="F525" s="142"/>
      <c r="G525" s="142"/>
      <c r="H525" s="142"/>
      <c r="I525" s="142"/>
      <c r="J525" s="142"/>
    </row>
    <row r="526" spans="1:10">
      <c r="A526" s="142"/>
      <c r="B526" s="143"/>
      <c r="C526" s="143"/>
      <c r="D526" s="142"/>
      <c r="E526" s="142"/>
      <c r="F526" s="142"/>
      <c r="G526" s="142"/>
      <c r="H526" s="142"/>
      <c r="I526" s="142"/>
      <c r="J526" s="142"/>
    </row>
    <row r="527" spans="1:10">
      <c r="A527" s="142"/>
      <c r="B527" s="143"/>
      <c r="C527" s="143"/>
      <c r="D527" s="142"/>
      <c r="E527" s="142"/>
      <c r="F527" s="142"/>
      <c r="G527" s="142"/>
      <c r="H527" s="142"/>
      <c r="I527" s="142"/>
      <c r="J527" s="142"/>
    </row>
    <row r="528" spans="1:10">
      <c r="A528" s="142"/>
      <c r="B528" s="143"/>
      <c r="C528" s="143"/>
      <c r="D528" s="142"/>
      <c r="E528" s="142"/>
      <c r="F528" s="142"/>
      <c r="G528" s="142"/>
      <c r="H528" s="142"/>
      <c r="I528" s="142"/>
      <c r="J528" s="142"/>
    </row>
    <row r="529" spans="1:10">
      <c r="A529" s="142"/>
      <c r="B529" s="143"/>
      <c r="C529" s="143"/>
      <c r="D529" s="142"/>
      <c r="E529" s="142"/>
      <c r="F529" s="142"/>
      <c r="G529" s="142"/>
      <c r="H529" s="142"/>
      <c r="I529" s="142"/>
      <c r="J529" s="142"/>
    </row>
    <row r="530" spans="1:10">
      <c r="A530" s="142"/>
      <c r="B530" s="143"/>
      <c r="C530" s="143"/>
      <c r="D530" s="142"/>
      <c r="E530" s="142"/>
      <c r="F530" s="142"/>
      <c r="G530" s="142"/>
      <c r="H530" s="142"/>
      <c r="I530" s="142"/>
      <c r="J530" s="142"/>
    </row>
    <row r="531" spans="1:10">
      <c r="A531" s="142"/>
      <c r="B531" s="143"/>
      <c r="C531" s="143"/>
      <c r="D531" s="142"/>
      <c r="E531" s="142"/>
      <c r="F531" s="142"/>
      <c r="G531" s="142"/>
      <c r="H531" s="142"/>
      <c r="I531" s="142"/>
      <c r="J531" s="142"/>
    </row>
    <row r="532" spans="1:10">
      <c r="A532" s="142"/>
      <c r="B532" s="143"/>
      <c r="C532" s="143"/>
      <c r="D532" s="142"/>
      <c r="E532" s="142"/>
      <c r="F532" s="142"/>
      <c r="G532" s="142"/>
      <c r="H532" s="142"/>
      <c r="I532" s="142"/>
      <c r="J532" s="142"/>
    </row>
    <row r="533" spans="1:10">
      <c r="A533" s="142"/>
      <c r="B533" s="143"/>
      <c r="C533" s="143"/>
      <c r="D533" s="142"/>
      <c r="E533" s="142"/>
      <c r="F533" s="142"/>
      <c r="G533" s="142"/>
      <c r="H533" s="142"/>
      <c r="I533" s="142"/>
      <c r="J533" s="142"/>
    </row>
    <row r="534" spans="1:10">
      <c r="A534" s="142"/>
      <c r="B534" s="143"/>
      <c r="C534" s="143"/>
      <c r="D534" s="142"/>
      <c r="E534" s="142"/>
      <c r="F534" s="142"/>
      <c r="G534" s="142"/>
      <c r="H534" s="142"/>
      <c r="I534" s="142"/>
      <c r="J534" s="142"/>
    </row>
    <row r="535" spans="1:10">
      <c r="A535" s="142"/>
      <c r="B535" s="143"/>
      <c r="C535" s="143"/>
      <c r="D535" s="142"/>
      <c r="E535" s="142"/>
      <c r="F535" s="142"/>
      <c r="G535" s="142"/>
      <c r="H535" s="142"/>
      <c r="I535" s="142"/>
      <c r="J535" s="142"/>
    </row>
    <row r="536" spans="1:10">
      <c r="A536" s="142"/>
      <c r="B536" s="143"/>
      <c r="C536" s="143"/>
      <c r="D536" s="142"/>
      <c r="E536" s="142"/>
      <c r="F536" s="142"/>
      <c r="G536" s="142"/>
      <c r="H536" s="142"/>
      <c r="I536" s="142"/>
      <c r="J536" s="142"/>
    </row>
    <row r="537" spans="1:10">
      <c r="A537" s="142"/>
      <c r="B537" s="143"/>
      <c r="C537" s="143"/>
      <c r="D537" s="142"/>
      <c r="E537" s="142"/>
      <c r="F537" s="142"/>
      <c r="G537" s="142"/>
      <c r="H537" s="142"/>
      <c r="I537" s="142"/>
      <c r="J537" s="142"/>
    </row>
    <row r="538" spans="1:10">
      <c r="A538" s="142"/>
      <c r="B538" s="143"/>
      <c r="C538" s="143"/>
      <c r="D538" s="142"/>
      <c r="E538" s="142"/>
      <c r="F538" s="142"/>
      <c r="G538" s="142"/>
      <c r="H538" s="142"/>
      <c r="I538" s="142"/>
      <c r="J538" s="142"/>
    </row>
    <row r="539" spans="1:10">
      <c r="A539" s="142"/>
      <c r="B539" s="143"/>
      <c r="C539" s="143"/>
      <c r="D539" s="142"/>
      <c r="E539" s="142"/>
      <c r="F539" s="142"/>
      <c r="G539" s="142"/>
      <c r="H539" s="142"/>
      <c r="I539" s="142"/>
      <c r="J539" s="142"/>
    </row>
    <row r="540" spans="1:10">
      <c r="A540" s="142"/>
      <c r="B540" s="143"/>
      <c r="C540" s="143"/>
      <c r="D540" s="142"/>
      <c r="E540" s="142"/>
      <c r="F540" s="142"/>
      <c r="G540" s="142"/>
      <c r="H540" s="142"/>
      <c r="I540" s="142"/>
      <c r="J540" s="142"/>
    </row>
    <row r="541" spans="1:10">
      <c r="A541" s="142"/>
      <c r="B541" s="143"/>
      <c r="C541" s="143"/>
      <c r="D541" s="142"/>
      <c r="E541" s="142"/>
      <c r="F541" s="142"/>
      <c r="G541" s="142"/>
      <c r="H541" s="142"/>
      <c r="I541" s="142"/>
      <c r="J541" s="142"/>
    </row>
    <row r="542" spans="1:10">
      <c r="A542" s="142"/>
      <c r="B542" s="143"/>
      <c r="C542" s="143"/>
      <c r="D542" s="142"/>
      <c r="E542" s="142"/>
      <c r="F542" s="142"/>
      <c r="G542" s="142"/>
      <c r="H542" s="142"/>
      <c r="I542" s="142"/>
      <c r="J542" s="142"/>
    </row>
    <row r="543" spans="1:10">
      <c r="A543" s="142"/>
      <c r="B543" s="143"/>
      <c r="C543" s="143"/>
      <c r="D543" s="142"/>
      <c r="E543" s="142"/>
      <c r="F543" s="142"/>
      <c r="G543" s="142"/>
      <c r="H543" s="142"/>
      <c r="I543" s="142"/>
      <c r="J543" s="142"/>
    </row>
    <row r="544" spans="1:10">
      <c r="A544" s="142"/>
      <c r="B544" s="143"/>
      <c r="C544" s="143"/>
      <c r="D544" s="142"/>
      <c r="E544" s="142"/>
      <c r="F544" s="142"/>
      <c r="G544" s="142"/>
      <c r="H544" s="142"/>
      <c r="I544" s="142"/>
      <c r="J544" s="142"/>
    </row>
    <row r="545" spans="1:10">
      <c r="A545" s="142"/>
      <c r="B545" s="143"/>
      <c r="C545" s="143"/>
      <c r="D545" s="142"/>
      <c r="E545" s="142"/>
      <c r="F545" s="142"/>
      <c r="G545" s="142"/>
      <c r="H545" s="142"/>
      <c r="I545" s="142"/>
      <c r="J545" s="142"/>
    </row>
    <row r="546" spans="1:10">
      <c r="A546" s="142"/>
      <c r="B546" s="143"/>
      <c r="C546" s="143"/>
      <c r="D546" s="142"/>
      <c r="E546" s="142"/>
      <c r="F546" s="142"/>
      <c r="G546" s="142"/>
      <c r="H546" s="142"/>
      <c r="I546" s="142"/>
      <c r="J546" s="142"/>
    </row>
    <row r="547" spans="1:10">
      <c r="A547" s="142"/>
      <c r="B547" s="143"/>
      <c r="C547" s="143"/>
      <c r="D547" s="142"/>
      <c r="E547" s="142"/>
      <c r="F547" s="142"/>
      <c r="G547" s="142"/>
      <c r="H547" s="142"/>
      <c r="I547" s="142"/>
      <c r="J547" s="142"/>
    </row>
    <row r="548" spans="1:10">
      <c r="A548" s="142"/>
      <c r="B548" s="143"/>
      <c r="C548" s="143"/>
      <c r="D548" s="142"/>
      <c r="E548" s="142"/>
      <c r="F548" s="142"/>
      <c r="G548" s="142"/>
      <c r="H548" s="142"/>
      <c r="I548" s="142"/>
      <c r="J548" s="142"/>
    </row>
    <row r="549" spans="1:10">
      <c r="A549" s="142"/>
      <c r="B549" s="143"/>
      <c r="C549" s="143"/>
      <c r="D549" s="142"/>
      <c r="E549" s="142"/>
      <c r="F549" s="142"/>
      <c r="G549" s="142"/>
      <c r="H549" s="142"/>
      <c r="I549" s="142"/>
      <c r="J549" s="142"/>
    </row>
    <row r="550" spans="1:10">
      <c r="A550" s="142"/>
      <c r="B550" s="143"/>
      <c r="C550" s="143"/>
      <c r="D550" s="142"/>
      <c r="E550" s="142"/>
      <c r="F550" s="142"/>
      <c r="G550" s="142"/>
      <c r="H550" s="142"/>
      <c r="I550" s="142"/>
      <c r="J550" s="142"/>
    </row>
    <row r="551" spans="1:10">
      <c r="A551" s="142"/>
      <c r="B551" s="143"/>
      <c r="C551" s="143"/>
      <c r="D551" s="142"/>
      <c r="E551" s="142"/>
      <c r="F551" s="142"/>
      <c r="G551" s="142"/>
      <c r="H551" s="142"/>
      <c r="I551" s="142"/>
      <c r="J551" s="142"/>
    </row>
    <row r="552" spans="1:10">
      <c r="A552" s="142"/>
      <c r="B552" s="143"/>
      <c r="C552" s="143"/>
      <c r="D552" s="142"/>
      <c r="E552" s="142"/>
      <c r="F552" s="142"/>
      <c r="G552" s="142"/>
      <c r="H552" s="142"/>
      <c r="I552" s="142"/>
      <c r="J552" s="142"/>
    </row>
    <row r="553" spans="1:10">
      <c r="A553" s="142"/>
      <c r="B553" s="143"/>
      <c r="C553" s="143"/>
      <c r="D553" s="142"/>
      <c r="E553" s="142"/>
      <c r="F553" s="142"/>
      <c r="G553" s="142"/>
      <c r="H553" s="142"/>
      <c r="I553" s="142"/>
      <c r="J553" s="142"/>
    </row>
    <row r="554" spans="1:10">
      <c r="A554" s="142"/>
      <c r="B554" s="143"/>
      <c r="C554" s="143"/>
      <c r="D554" s="142"/>
      <c r="E554" s="142"/>
      <c r="F554" s="142"/>
      <c r="G554" s="142"/>
      <c r="H554" s="142"/>
      <c r="I554" s="142"/>
      <c r="J554" s="142"/>
    </row>
    <row r="555" spans="1:10">
      <c r="A555" s="142"/>
      <c r="B555" s="143"/>
      <c r="C555" s="143"/>
      <c r="D555" s="142"/>
      <c r="E555" s="142"/>
      <c r="F555" s="142"/>
      <c r="G555" s="142"/>
      <c r="H555" s="142"/>
      <c r="I555" s="142"/>
      <c r="J555" s="142"/>
    </row>
    <row r="556" spans="1:10">
      <c r="A556" s="142"/>
      <c r="B556" s="143"/>
      <c r="C556" s="143"/>
      <c r="D556" s="142"/>
      <c r="E556" s="142"/>
      <c r="F556" s="142"/>
      <c r="G556" s="142"/>
      <c r="H556" s="142"/>
      <c r="I556" s="142"/>
      <c r="J556" s="142"/>
    </row>
    <row r="557" spans="1:10">
      <c r="A557" s="142"/>
      <c r="B557" s="143"/>
      <c r="C557" s="143"/>
      <c r="D557" s="142"/>
      <c r="E557" s="142"/>
      <c r="F557" s="142"/>
      <c r="G557" s="142"/>
      <c r="H557" s="142"/>
      <c r="I557" s="142"/>
      <c r="J557" s="142"/>
    </row>
    <row r="558" spans="1:10">
      <c r="A558" s="142"/>
      <c r="B558" s="143"/>
      <c r="C558" s="143"/>
      <c r="D558" s="142"/>
      <c r="E558" s="142"/>
      <c r="F558" s="142"/>
      <c r="G558" s="142"/>
      <c r="H558" s="142"/>
      <c r="I558" s="142"/>
      <c r="J558" s="142"/>
    </row>
    <row r="559" spans="1:10">
      <c r="A559" s="142"/>
      <c r="B559" s="143"/>
      <c r="C559" s="143"/>
      <c r="D559" s="142"/>
      <c r="E559" s="142"/>
      <c r="F559" s="142"/>
      <c r="G559" s="142"/>
      <c r="H559" s="142"/>
      <c r="I559" s="142"/>
      <c r="J559" s="142"/>
    </row>
    <row r="560" spans="1:10">
      <c r="A560" s="142"/>
      <c r="B560" s="143"/>
      <c r="C560" s="143"/>
      <c r="D560" s="142"/>
      <c r="E560" s="142"/>
      <c r="F560" s="142"/>
      <c r="G560" s="142"/>
      <c r="H560" s="142"/>
      <c r="I560" s="142"/>
      <c r="J560" s="142"/>
    </row>
    <row r="561" spans="1:10">
      <c r="A561" s="142"/>
      <c r="B561" s="143"/>
      <c r="C561" s="143"/>
      <c r="D561" s="142"/>
      <c r="E561" s="142"/>
      <c r="F561" s="142"/>
      <c r="G561" s="142"/>
      <c r="H561" s="142"/>
      <c r="I561" s="142"/>
      <c r="J561" s="142"/>
    </row>
    <row r="562" spans="1:10">
      <c r="A562" s="142"/>
      <c r="B562" s="143"/>
      <c r="C562" s="143"/>
      <c r="D562" s="142"/>
      <c r="E562" s="142"/>
      <c r="F562" s="142"/>
      <c r="G562" s="142"/>
      <c r="H562" s="142"/>
      <c r="I562" s="142"/>
      <c r="J562" s="142"/>
    </row>
    <row r="563" spans="1:10">
      <c r="A563" s="142"/>
      <c r="B563" s="143"/>
      <c r="C563" s="143"/>
      <c r="D563" s="142"/>
      <c r="E563" s="142"/>
      <c r="F563" s="142"/>
      <c r="G563" s="142"/>
      <c r="H563" s="142"/>
      <c r="I563" s="142"/>
      <c r="J563" s="142"/>
    </row>
    <row r="564" spans="1:10">
      <c r="A564" s="142"/>
      <c r="B564" s="143"/>
      <c r="C564" s="143"/>
      <c r="D564" s="142"/>
      <c r="E564" s="142"/>
      <c r="F564" s="142"/>
      <c r="G564" s="142"/>
      <c r="H564" s="142"/>
      <c r="I564" s="142"/>
      <c r="J564" s="142"/>
    </row>
    <row r="565" spans="1:10">
      <c r="A565" s="142"/>
      <c r="B565" s="143"/>
      <c r="C565" s="143"/>
      <c r="D565" s="142"/>
      <c r="E565" s="142"/>
      <c r="F565" s="142"/>
      <c r="G565" s="142"/>
      <c r="H565" s="142"/>
      <c r="I565" s="142"/>
      <c r="J565" s="142"/>
    </row>
    <row r="566" spans="1:10">
      <c r="A566" s="142"/>
      <c r="B566" s="143"/>
      <c r="C566" s="143"/>
      <c r="D566" s="142"/>
      <c r="E566" s="142"/>
      <c r="F566" s="142"/>
      <c r="G566" s="142"/>
      <c r="H566" s="142"/>
      <c r="I566" s="142"/>
      <c r="J566" s="142"/>
    </row>
    <row r="567" spans="1:10">
      <c r="A567" s="142"/>
      <c r="B567" s="143"/>
      <c r="C567" s="143"/>
      <c r="D567" s="142"/>
      <c r="E567" s="142"/>
      <c r="F567" s="142"/>
      <c r="G567" s="142"/>
      <c r="H567" s="142"/>
      <c r="I567" s="142"/>
      <c r="J567" s="142"/>
    </row>
    <row r="568" spans="1:10">
      <c r="A568" s="142"/>
      <c r="B568" s="143"/>
      <c r="C568" s="143"/>
      <c r="D568" s="142"/>
      <c r="E568" s="142"/>
      <c r="F568" s="142"/>
      <c r="G568" s="142"/>
      <c r="H568" s="142"/>
      <c r="I568" s="142"/>
      <c r="J568" s="142"/>
    </row>
    <row r="569" spans="1:10">
      <c r="A569" s="142"/>
      <c r="B569" s="143"/>
      <c r="C569" s="143"/>
      <c r="D569" s="142"/>
      <c r="E569" s="142"/>
      <c r="F569" s="142"/>
      <c r="G569" s="142"/>
      <c r="H569" s="142"/>
      <c r="I569" s="142"/>
      <c r="J569" s="142"/>
    </row>
    <row r="570" spans="1:10">
      <c r="A570" s="142"/>
      <c r="B570" s="143"/>
      <c r="C570" s="143"/>
      <c r="D570" s="142"/>
      <c r="E570" s="142"/>
      <c r="F570" s="142"/>
      <c r="G570" s="142"/>
      <c r="H570" s="142"/>
      <c r="I570" s="142"/>
      <c r="J570" s="142"/>
    </row>
    <row r="571" spans="1:10">
      <c r="A571" s="142"/>
      <c r="B571" s="143"/>
      <c r="C571" s="143"/>
      <c r="D571" s="142"/>
      <c r="E571" s="142"/>
      <c r="F571" s="142"/>
      <c r="G571" s="142"/>
      <c r="H571" s="142"/>
      <c r="I571" s="142"/>
      <c r="J571" s="142"/>
    </row>
    <row r="572" spans="1:10">
      <c r="A572" s="142"/>
      <c r="B572" s="143"/>
      <c r="C572" s="143"/>
      <c r="D572" s="142"/>
      <c r="E572" s="142"/>
      <c r="F572" s="142"/>
      <c r="G572" s="142"/>
      <c r="H572" s="142"/>
      <c r="I572" s="142"/>
      <c r="J572" s="142"/>
    </row>
    <row r="573" spans="1:10">
      <c r="A573" s="142"/>
      <c r="B573" s="143"/>
      <c r="C573" s="143"/>
      <c r="D573" s="142"/>
      <c r="E573" s="142"/>
      <c r="F573" s="142"/>
      <c r="G573" s="142"/>
      <c r="H573" s="142"/>
      <c r="I573" s="142"/>
      <c r="J573" s="142"/>
    </row>
    <row r="574" spans="1:10">
      <c r="A574" s="142"/>
      <c r="B574" s="143"/>
      <c r="C574" s="143"/>
      <c r="D574" s="142"/>
      <c r="E574" s="142"/>
      <c r="F574" s="142"/>
      <c r="G574" s="142"/>
      <c r="H574" s="142"/>
      <c r="I574" s="142"/>
      <c r="J574" s="142"/>
    </row>
    <row r="575" spans="1:10">
      <c r="A575" s="142"/>
      <c r="B575" s="143"/>
      <c r="C575" s="143"/>
      <c r="D575" s="142"/>
      <c r="E575" s="142"/>
      <c r="F575" s="142"/>
      <c r="G575" s="142"/>
      <c r="H575" s="142"/>
      <c r="I575" s="142"/>
      <c r="J575" s="142"/>
    </row>
    <row r="576" spans="1:10">
      <c r="A576" s="142"/>
      <c r="B576" s="143"/>
      <c r="C576" s="143"/>
      <c r="D576" s="142"/>
      <c r="E576" s="142"/>
      <c r="F576" s="142"/>
      <c r="G576" s="142"/>
      <c r="H576" s="142"/>
      <c r="I576" s="142"/>
      <c r="J576" s="142"/>
    </row>
    <row r="577" spans="1:10">
      <c r="A577" s="142"/>
      <c r="B577" s="143"/>
      <c r="C577" s="143"/>
      <c r="D577" s="142"/>
      <c r="E577" s="142"/>
      <c r="F577" s="142"/>
      <c r="G577" s="142"/>
      <c r="H577" s="142"/>
      <c r="I577" s="142"/>
      <c r="J577" s="142"/>
    </row>
    <row r="578" spans="1:10">
      <c r="A578" s="142"/>
      <c r="B578" s="143"/>
      <c r="C578" s="143"/>
      <c r="D578" s="142"/>
      <c r="E578" s="142"/>
      <c r="F578" s="142"/>
      <c r="G578" s="142"/>
      <c r="H578" s="142"/>
      <c r="I578" s="142"/>
      <c r="J578" s="142"/>
    </row>
    <row r="579" spans="1:10">
      <c r="A579" s="142"/>
      <c r="B579" s="143"/>
      <c r="C579" s="143"/>
      <c r="D579" s="142"/>
      <c r="E579" s="142"/>
      <c r="F579" s="142"/>
      <c r="G579" s="142"/>
      <c r="H579" s="142"/>
      <c r="I579" s="142"/>
      <c r="J579" s="142"/>
    </row>
    <row r="580" spans="1:10">
      <c r="A580" s="142"/>
      <c r="B580" s="143"/>
      <c r="C580" s="143"/>
      <c r="D580" s="142"/>
      <c r="E580" s="142"/>
      <c r="F580" s="142"/>
      <c r="G580" s="142"/>
      <c r="H580" s="142"/>
      <c r="I580" s="142"/>
      <c r="J580" s="142"/>
    </row>
    <row r="581" spans="1:10">
      <c r="A581" s="142"/>
      <c r="B581" s="143"/>
      <c r="C581" s="143"/>
      <c r="D581" s="142"/>
      <c r="E581" s="142"/>
      <c r="F581" s="142"/>
      <c r="G581" s="142"/>
      <c r="H581" s="142"/>
      <c r="I581" s="142"/>
      <c r="J581" s="142"/>
    </row>
    <row r="582" spans="1:10">
      <c r="A582" s="142"/>
      <c r="B582" s="143"/>
      <c r="C582" s="143"/>
      <c r="D582" s="142"/>
      <c r="E582" s="142"/>
      <c r="F582" s="142"/>
      <c r="G582" s="142"/>
      <c r="H582" s="142"/>
      <c r="I582" s="142"/>
      <c r="J582" s="142"/>
    </row>
    <row r="583" spans="1:10">
      <c r="A583" s="142"/>
      <c r="B583" s="143"/>
      <c r="C583" s="143"/>
      <c r="D583" s="142"/>
      <c r="E583" s="142"/>
      <c r="F583" s="142"/>
      <c r="G583" s="142"/>
      <c r="H583" s="142"/>
      <c r="I583" s="142"/>
      <c r="J583" s="142"/>
    </row>
    <row r="584" spans="1:10">
      <c r="A584" s="142"/>
      <c r="B584" s="143"/>
      <c r="C584" s="143"/>
      <c r="D584" s="142"/>
      <c r="E584" s="142"/>
      <c r="F584" s="142"/>
      <c r="G584" s="142"/>
      <c r="H584" s="142"/>
      <c r="I584" s="142"/>
      <c r="J584" s="142"/>
    </row>
    <row r="585" spans="1:10">
      <c r="A585" s="142"/>
      <c r="B585" s="143"/>
      <c r="C585" s="143"/>
      <c r="D585" s="142"/>
      <c r="E585" s="142"/>
      <c r="F585" s="142"/>
      <c r="G585" s="142"/>
      <c r="H585" s="142"/>
      <c r="I585" s="142"/>
      <c r="J585" s="142"/>
    </row>
    <row r="586" spans="1:10">
      <c r="A586" s="142"/>
      <c r="B586" s="143"/>
      <c r="C586" s="143"/>
      <c r="D586" s="142"/>
      <c r="E586" s="142"/>
      <c r="F586" s="142"/>
      <c r="G586" s="142"/>
      <c r="H586" s="142"/>
      <c r="I586" s="142"/>
      <c r="J586" s="142"/>
    </row>
    <row r="587" spans="1:10">
      <c r="A587" s="142"/>
      <c r="B587" s="143"/>
      <c r="C587" s="143"/>
      <c r="D587" s="142"/>
      <c r="E587" s="142"/>
      <c r="F587" s="142"/>
      <c r="G587" s="142"/>
      <c r="H587" s="142"/>
      <c r="I587" s="142"/>
      <c r="J587" s="142"/>
    </row>
    <row r="588" spans="1:10">
      <c r="A588" s="142"/>
      <c r="B588" s="143"/>
      <c r="C588" s="143"/>
      <c r="D588" s="142"/>
      <c r="E588" s="142"/>
      <c r="F588" s="142"/>
      <c r="G588" s="142"/>
      <c r="H588" s="142"/>
      <c r="I588" s="142"/>
      <c r="J588" s="142"/>
    </row>
    <row r="589" spans="1:10">
      <c r="A589" s="142"/>
      <c r="B589" s="143"/>
      <c r="C589" s="143"/>
      <c r="D589" s="142"/>
      <c r="E589" s="142"/>
      <c r="F589" s="142"/>
      <c r="G589" s="142"/>
      <c r="H589" s="142"/>
      <c r="I589" s="142"/>
      <c r="J589" s="142"/>
    </row>
    <row r="590" spans="1:10">
      <c r="A590" s="142"/>
      <c r="B590" s="143"/>
      <c r="C590" s="143"/>
      <c r="D590" s="142"/>
      <c r="E590" s="142"/>
      <c r="F590" s="142"/>
      <c r="G590" s="142"/>
      <c r="H590" s="142"/>
      <c r="I590" s="142"/>
      <c r="J590" s="142"/>
    </row>
    <row r="591" spans="1:10">
      <c r="A591" s="142"/>
      <c r="B591" s="143"/>
      <c r="C591" s="143"/>
      <c r="D591" s="142"/>
      <c r="E591" s="142"/>
      <c r="F591" s="142"/>
      <c r="G591" s="142"/>
      <c r="H591" s="142"/>
      <c r="I591" s="142"/>
      <c r="J591" s="142"/>
    </row>
    <row r="592" spans="1:10">
      <c r="A592" s="142"/>
      <c r="B592" s="143"/>
      <c r="C592" s="143"/>
      <c r="D592" s="142"/>
      <c r="E592" s="142"/>
      <c r="F592" s="142"/>
      <c r="G592" s="142"/>
      <c r="H592" s="142"/>
      <c r="I592" s="142"/>
      <c r="J592" s="142"/>
    </row>
    <row r="593" spans="1:10">
      <c r="A593" s="142"/>
      <c r="B593" s="143"/>
      <c r="C593" s="143"/>
      <c r="D593" s="142"/>
      <c r="E593" s="142"/>
      <c r="F593" s="142"/>
      <c r="G593" s="142"/>
      <c r="H593" s="142"/>
      <c r="I593" s="142"/>
      <c r="J593" s="142"/>
    </row>
    <row r="594" spans="1:10">
      <c r="A594" s="142"/>
      <c r="B594" s="143"/>
      <c r="C594" s="143"/>
      <c r="D594" s="142"/>
      <c r="E594" s="142"/>
      <c r="F594" s="142"/>
      <c r="G594" s="142"/>
      <c r="H594" s="142"/>
      <c r="I594" s="142"/>
      <c r="J594" s="142"/>
    </row>
    <row r="595" spans="1:10">
      <c r="A595" s="142"/>
      <c r="B595" s="143"/>
      <c r="C595" s="143"/>
      <c r="D595" s="142"/>
      <c r="E595" s="142"/>
      <c r="F595" s="142"/>
      <c r="G595" s="142"/>
      <c r="H595" s="142"/>
      <c r="I595" s="142"/>
      <c r="J595" s="142"/>
    </row>
    <row r="596" spans="1:10">
      <c r="A596" s="142"/>
      <c r="B596" s="143"/>
      <c r="C596" s="143"/>
      <c r="D596" s="142"/>
      <c r="E596" s="142"/>
      <c r="F596" s="142"/>
      <c r="G596" s="142"/>
      <c r="H596" s="142"/>
      <c r="I596" s="142"/>
      <c r="J596" s="142"/>
    </row>
    <row r="597" spans="1:10">
      <c r="A597" s="142"/>
      <c r="B597" s="143"/>
      <c r="C597" s="143"/>
      <c r="D597" s="142"/>
      <c r="E597" s="142"/>
      <c r="F597" s="142"/>
      <c r="G597" s="142"/>
      <c r="H597" s="142"/>
      <c r="I597" s="142"/>
      <c r="J597" s="142"/>
    </row>
    <row r="598" spans="1:10">
      <c r="A598" s="142"/>
      <c r="B598" s="143"/>
      <c r="C598" s="143"/>
      <c r="D598" s="142"/>
      <c r="E598" s="142"/>
      <c r="F598" s="142"/>
      <c r="G598" s="142"/>
      <c r="H598" s="142"/>
      <c r="I598" s="142"/>
      <c r="J598" s="142"/>
    </row>
    <row r="599" spans="1:10">
      <c r="A599" s="142"/>
      <c r="B599" s="143"/>
      <c r="C599" s="143"/>
      <c r="D599" s="142"/>
      <c r="E599" s="142"/>
      <c r="F599" s="142"/>
      <c r="G599" s="142"/>
      <c r="H599" s="142"/>
      <c r="I599" s="142"/>
      <c r="J599" s="142"/>
    </row>
    <row r="600" spans="1:10">
      <c r="A600" s="142"/>
      <c r="B600" s="143"/>
      <c r="C600" s="143"/>
      <c r="D600" s="142"/>
      <c r="E600" s="142"/>
      <c r="F600" s="142"/>
      <c r="G600" s="142"/>
      <c r="H600" s="142"/>
      <c r="I600" s="142"/>
      <c r="J600" s="142"/>
    </row>
    <row r="601" spans="1:10">
      <c r="A601" s="142"/>
      <c r="B601" s="143"/>
      <c r="C601" s="143"/>
      <c r="D601" s="142"/>
      <c r="E601" s="142"/>
      <c r="F601" s="142"/>
      <c r="G601" s="142"/>
      <c r="H601" s="142"/>
      <c r="I601" s="142"/>
      <c r="J601" s="142"/>
    </row>
    <row r="602" spans="1:10">
      <c r="A602" s="142"/>
      <c r="B602" s="143"/>
      <c r="C602" s="143"/>
      <c r="D602" s="142"/>
      <c r="E602" s="142"/>
      <c r="F602" s="142"/>
      <c r="G602" s="142"/>
      <c r="H602" s="142"/>
      <c r="I602" s="142"/>
      <c r="J602" s="142"/>
    </row>
    <row r="603" spans="1:10">
      <c r="A603" s="142"/>
      <c r="B603" s="143"/>
      <c r="C603" s="143"/>
      <c r="D603" s="142"/>
      <c r="E603" s="142"/>
      <c r="F603" s="142"/>
      <c r="G603" s="142"/>
      <c r="H603" s="142"/>
      <c r="I603" s="142"/>
      <c r="J603" s="142"/>
    </row>
    <row r="604" spans="1:10">
      <c r="A604" s="142"/>
      <c r="B604" s="143"/>
      <c r="C604" s="143"/>
      <c r="D604" s="142"/>
      <c r="E604" s="142"/>
      <c r="F604" s="142"/>
      <c r="G604" s="142"/>
      <c r="H604" s="142"/>
      <c r="I604" s="142"/>
      <c r="J604" s="142"/>
    </row>
    <row r="605" spans="1:10">
      <c r="A605" s="142"/>
      <c r="B605" s="143"/>
      <c r="C605" s="143"/>
      <c r="D605" s="142"/>
      <c r="E605" s="142"/>
      <c r="F605" s="142"/>
      <c r="G605" s="142"/>
      <c r="H605" s="142"/>
      <c r="I605" s="142"/>
      <c r="J605" s="142"/>
    </row>
    <row r="606" spans="1:10">
      <c r="A606" s="142"/>
      <c r="B606" s="143"/>
      <c r="C606" s="143"/>
      <c r="D606" s="142"/>
      <c r="E606" s="142"/>
      <c r="F606" s="142"/>
      <c r="G606" s="142"/>
      <c r="H606" s="142"/>
      <c r="I606" s="142"/>
      <c r="J606" s="142"/>
    </row>
    <row r="607" spans="1:10">
      <c r="A607" s="142"/>
      <c r="B607" s="143"/>
      <c r="C607" s="143"/>
      <c r="D607" s="142"/>
      <c r="E607" s="142"/>
      <c r="F607" s="142"/>
      <c r="G607" s="142"/>
      <c r="H607" s="142"/>
      <c r="I607" s="142"/>
      <c r="J607" s="142"/>
    </row>
    <row r="608" spans="1:10">
      <c r="A608" s="142"/>
      <c r="B608" s="143"/>
      <c r="C608" s="143"/>
      <c r="D608" s="142"/>
      <c r="E608" s="142"/>
      <c r="F608" s="142"/>
      <c r="G608" s="142"/>
      <c r="H608" s="142"/>
      <c r="I608" s="142"/>
      <c r="J608" s="142"/>
    </row>
    <row r="609" spans="1:10">
      <c r="A609" s="142"/>
      <c r="B609" s="143"/>
      <c r="C609" s="143"/>
      <c r="D609" s="142"/>
      <c r="E609" s="142"/>
      <c r="F609" s="142"/>
      <c r="G609" s="142"/>
      <c r="H609" s="142"/>
      <c r="I609" s="142"/>
      <c r="J609" s="142"/>
    </row>
    <row r="610" spans="1:10">
      <c r="A610" s="142"/>
      <c r="B610" s="143"/>
      <c r="C610" s="143"/>
      <c r="D610" s="142"/>
      <c r="E610" s="142"/>
      <c r="F610" s="142"/>
      <c r="G610" s="142"/>
      <c r="H610" s="142"/>
      <c r="I610" s="142"/>
      <c r="J610" s="142"/>
    </row>
    <row r="611" spans="1:10">
      <c r="A611" s="142"/>
      <c r="B611" s="143"/>
      <c r="C611" s="143"/>
      <c r="D611" s="142"/>
      <c r="E611" s="142"/>
      <c r="F611" s="142"/>
      <c r="G611" s="142"/>
      <c r="H611" s="142"/>
      <c r="I611" s="142"/>
      <c r="J611" s="142"/>
    </row>
    <row r="612" spans="1:10">
      <c r="A612" s="142"/>
      <c r="B612" s="143"/>
      <c r="C612" s="143"/>
      <c r="D612" s="142"/>
      <c r="E612" s="142"/>
      <c r="F612" s="142"/>
      <c r="G612" s="142"/>
      <c r="H612" s="142"/>
      <c r="I612" s="142"/>
      <c r="J612" s="142"/>
    </row>
    <row r="613" spans="1:10">
      <c r="A613" s="142"/>
      <c r="B613" s="143"/>
      <c r="C613" s="143"/>
      <c r="D613" s="142"/>
      <c r="E613" s="142"/>
      <c r="F613" s="142"/>
      <c r="G613" s="142"/>
      <c r="H613" s="142"/>
      <c r="I613" s="142"/>
      <c r="J613" s="142"/>
    </row>
    <row r="614" spans="1:10">
      <c r="A614" s="142"/>
      <c r="B614" s="143"/>
      <c r="C614" s="143"/>
      <c r="D614" s="142"/>
      <c r="E614" s="142"/>
      <c r="F614" s="142"/>
      <c r="G614" s="142"/>
      <c r="H614" s="142"/>
      <c r="I614" s="142"/>
      <c r="J614" s="142"/>
    </row>
    <row r="615" spans="1:10">
      <c r="A615" s="142"/>
      <c r="B615" s="143"/>
      <c r="C615" s="143"/>
      <c r="D615" s="142"/>
      <c r="E615" s="142"/>
      <c r="F615" s="142"/>
      <c r="G615" s="142"/>
      <c r="H615" s="142"/>
      <c r="I615" s="142"/>
      <c r="J615" s="142"/>
    </row>
    <row r="616" spans="1:10">
      <c r="A616" s="142"/>
      <c r="B616" s="143"/>
      <c r="C616" s="143"/>
      <c r="D616" s="142"/>
      <c r="E616" s="142"/>
      <c r="F616" s="142"/>
      <c r="G616" s="142"/>
      <c r="H616" s="142"/>
      <c r="I616" s="142"/>
      <c r="J616" s="142"/>
    </row>
    <row r="617" spans="1:10">
      <c r="A617" s="142"/>
      <c r="B617" s="143"/>
      <c r="C617" s="143"/>
      <c r="D617" s="142"/>
      <c r="E617" s="142"/>
      <c r="F617" s="142"/>
      <c r="G617" s="142"/>
      <c r="H617" s="142"/>
      <c r="I617" s="142"/>
      <c r="J617" s="142"/>
    </row>
    <row r="618" spans="1:10">
      <c r="A618" s="142"/>
      <c r="B618" s="143"/>
      <c r="C618" s="143"/>
      <c r="D618" s="142"/>
      <c r="E618" s="142"/>
      <c r="F618" s="142"/>
      <c r="G618" s="142"/>
      <c r="H618" s="142"/>
      <c r="I618" s="142"/>
      <c r="J618" s="142"/>
    </row>
    <row r="619" spans="1:10">
      <c r="A619" s="142"/>
      <c r="B619" s="143"/>
      <c r="C619" s="143"/>
      <c r="D619" s="142"/>
      <c r="E619" s="142"/>
      <c r="F619" s="142"/>
      <c r="G619" s="142"/>
      <c r="H619" s="142"/>
      <c r="I619" s="142"/>
      <c r="J619" s="142"/>
    </row>
    <row r="620" spans="1:10">
      <c r="A620" s="142"/>
      <c r="B620" s="143"/>
      <c r="C620" s="143"/>
      <c r="D620" s="142"/>
      <c r="E620" s="142"/>
      <c r="F620" s="142"/>
      <c r="G620" s="142"/>
      <c r="H620" s="142"/>
      <c r="I620" s="142"/>
      <c r="J620" s="142"/>
    </row>
    <row r="621" spans="1:10">
      <c r="A621" s="142"/>
      <c r="B621" s="143"/>
      <c r="C621" s="143"/>
      <c r="D621" s="142"/>
      <c r="E621" s="142"/>
      <c r="F621" s="142"/>
      <c r="G621" s="142"/>
      <c r="H621" s="142"/>
      <c r="I621" s="142"/>
      <c r="J621" s="142"/>
    </row>
    <row r="622" spans="1:10">
      <c r="A622" s="142"/>
      <c r="B622" s="143"/>
      <c r="C622" s="143"/>
      <c r="D622" s="142"/>
      <c r="E622" s="142"/>
      <c r="F622" s="142"/>
      <c r="G622" s="142"/>
      <c r="H622" s="142"/>
      <c r="I622" s="142"/>
      <c r="J622" s="142"/>
    </row>
    <row r="623" spans="1:10">
      <c r="A623" s="142"/>
      <c r="B623" s="143"/>
      <c r="C623" s="143"/>
      <c r="D623" s="142"/>
      <c r="E623" s="142"/>
      <c r="F623" s="142"/>
      <c r="G623" s="142"/>
      <c r="H623" s="142"/>
      <c r="I623" s="142"/>
      <c r="J623" s="142"/>
    </row>
    <row r="624" spans="1:10">
      <c r="A624" s="142"/>
      <c r="B624" s="143"/>
      <c r="C624" s="143"/>
      <c r="D624" s="142"/>
      <c r="E624" s="142"/>
      <c r="F624" s="142"/>
      <c r="G624" s="142"/>
      <c r="H624" s="142"/>
      <c r="I624" s="142"/>
      <c r="J624" s="142"/>
    </row>
    <row r="625" spans="1:10">
      <c r="A625" s="142"/>
      <c r="B625" s="143"/>
      <c r="C625" s="143"/>
      <c r="D625" s="142"/>
      <c r="E625" s="142"/>
      <c r="F625" s="142"/>
      <c r="G625" s="142"/>
      <c r="H625" s="142"/>
      <c r="I625" s="142"/>
      <c r="J625" s="142"/>
    </row>
    <row r="626" spans="1:10">
      <c r="A626" s="142"/>
      <c r="B626" s="143"/>
      <c r="C626" s="143"/>
      <c r="D626" s="142"/>
      <c r="E626" s="142"/>
      <c r="F626" s="142"/>
      <c r="G626" s="142"/>
      <c r="H626" s="142"/>
      <c r="I626" s="142"/>
      <c r="J626" s="142"/>
    </row>
    <row r="627" spans="1:10">
      <c r="A627" s="142"/>
      <c r="B627" s="143"/>
      <c r="C627" s="143"/>
      <c r="D627" s="142"/>
      <c r="E627" s="142"/>
      <c r="F627" s="142"/>
      <c r="G627" s="142"/>
      <c r="H627" s="142"/>
      <c r="I627" s="142"/>
      <c r="J627" s="142"/>
    </row>
    <row r="628" spans="1:10">
      <c r="A628" s="142"/>
      <c r="B628" s="143"/>
      <c r="C628" s="143"/>
      <c r="D628" s="142"/>
      <c r="E628" s="142"/>
      <c r="F628" s="142"/>
      <c r="G628" s="142"/>
      <c r="H628" s="142"/>
      <c r="I628" s="142"/>
      <c r="J628" s="142"/>
    </row>
    <row r="629" spans="1:10">
      <c r="A629" s="142"/>
      <c r="B629" s="143"/>
      <c r="C629" s="143"/>
      <c r="D629" s="142"/>
      <c r="E629" s="142"/>
      <c r="F629" s="142"/>
      <c r="G629" s="142"/>
      <c r="H629" s="142"/>
      <c r="I629" s="142"/>
      <c r="J629" s="142"/>
    </row>
    <row r="630" spans="1:10">
      <c r="A630" s="142"/>
      <c r="B630" s="143"/>
      <c r="C630" s="143"/>
      <c r="D630" s="142"/>
      <c r="E630" s="142"/>
      <c r="F630" s="142"/>
      <c r="G630" s="142"/>
      <c r="H630" s="142"/>
      <c r="I630" s="142"/>
      <c r="J630" s="142"/>
    </row>
    <row r="631" spans="1:10">
      <c r="A631" s="142"/>
      <c r="B631" s="143"/>
      <c r="C631" s="143"/>
      <c r="D631" s="142"/>
      <c r="E631" s="142"/>
      <c r="F631" s="142"/>
      <c r="G631" s="142"/>
      <c r="H631" s="142"/>
      <c r="I631" s="142"/>
      <c r="J631" s="142"/>
    </row>
    <row r="632" spans="1:10">
      <c r="A632" s="142"/>
      <c r="B632" s="143"/>
      <c r="C632" s="143"/>
      <c r="D632" s="142"/>
      <c r="E632" s="142"/>
      <c r="F632" s="142"/>
      <c r="G632" s="142"/>
      <c r="H632" s="142"/>
      <c r="I632" s="142"/>
      <c r="J632" s="142"/>
    </row>
    <row r="633" spans="1:10">
      <c r="A633" s="142"/>
      <c r="B633" s="143"/>
      <c r="C633" s="143"/>
      <c r="D633" s="142"/>
      <c r="E633" s="142"/>
      <c r="F633" s="142"/>
      <c r="G633" s="142"/>
      <c r="H633" s="142"/>
      <c r="I633" s="142"/>
      <c r="J633" s="142"/>
    </row>
    <row r="634" spans="1:10">
      <c r="A634" s="142"/>
      <c r="B634" s="143"/>
      <c r="C634" s="143"/>
      <c r="D634" s="142"/>
      <c r="E634" s="142"/>
      <c r="F634" s="142"/>
      <c r="G634" s="142"/>
      <c r="H634" s="142"/>
      <c r="I634" s="142"/>
      <c r="J634" s="142"/>
    </row>
    <row r="635" spans="1:10">
      <c r="A635" s="142"/>
      <c r="B635" s="143"/>
      <c r="C635" s="143"/>
      <c r="D635" s="142"/>
      <c r="E635" s="142"/>
      <c r="F635" s="142"/>
      <c r="G635" s="142"/>
      <c r="H635" s="142"/>
      <c r="I635" s="142"/>
      <c r="J635" s="142"/>
    </row>
    <row r="636" spans="1:10">
      <c r="A636" s="142"/>
      <c r="B636" s="143"/>
      <c r="C636" s="143"/>
      <c r="D636" s="142"/>
      <c r="E636" s="142"/>
      <c r="F636" s="142"/>
      <c r="G636" s="142"/>
      <c r="H636" s="142"/>
      <c r="I636" s="142"/>
      <c r="J636" s="142"/>
    </row>
    <row r="637" spans="1:10">
      <c r="A637" s="142"/>
      <c r="B637" s="143"/>
      <c r="C637" s="143"/>
      <c r="D637" s="142"/>
      <c r="E637" s="142"/>
      <c r="F637" s="142"/>
      <c r="G637" s="142"/>
      <c r="H637" s="142"/>
      <c r="I637" s="142"/>
      <c r="J637" s="142"/>
    </row>
    <row r="638" spans="1:10">
      <c r="A638" s="142"/>
      <c r="B638" s="143"/>
      <c r="C638" s="143"/>
      <c r="D638" s="142"/>
      <c r="E638" s="142"/>
      <c r="F638" s="142"/>
      <c r="G638" s="142"/>
      <c r="H638" s="142"/>
      <c r="I638" s="142"/>
      <c r="J638" s="142"/>
    </row>
    <row r="639" spans="1:10">
      <c r="A639" s="142"/>
      <c r="B639" s="143"/>
      <c r="C639" s="143"/>
      <c r="D639" s="142"/>
      <c r="E639" s="142"/>
      <c r="F639" s="142"/>
      <c r="G639" s="142"/>
      <c r="H639" s="142"/>
      <c r="I639" s="142"/>
      <c r="J639" s="142"/>
    </row>
    <row r="640" spans="1:10">
      <c r="A640" s="142"/>
      <c r="B640" s="143"/>
      <c r="C640" s="143"/>
      <c r="D640" s="142"/>
      <c r="E640" s="142"/>
      <c r="F640" s="142"/>
      <c r="G640" s="142"/>
      <c r="H640" s="142"/>
      <c r="I640" s="142"/>
      <c r="J640" s="142"/>
    </row>
    <row r="641" spans="1:10">
      <c r="A641" s="142"/>
      <c r="B641" s="143"/>
      <c r="C641" s="143"/>
      <c r="D641" s="142"/>
      <c r="E641" s="142"/>
      <c r="F641" s="142"/>
      <c r="G641" s="142"/>
      <c r="H641" s="142"/>
      <c r="I641" s="142"/>
      <c r="J641" s="142"/>
    </row>
    <row r="642" spans="1:10">
      <c r="A642" s="142"/>
      <c r="B642" s="143"/>
      <c r="C642" s="143"/>
      <c r="D642" s="142"/>
      <c r="E642" s="142"/>
      <c r="F642" s="142"/>
      <c r="G642" s="142"/>
      <c r="H642" s="142"/>
      <c r="I642" s="142"/>
      <c r="J642" s="142"/>
    </row>
    <row r="643" spans="1:10">
      <c r="A643" s="142"/>
      <c r="B643" s="143"/>
      <c r="C643" s="143"/>
      <c r="D643" s="142"/>
      <c r="E643" s="142"/>
      <c r="F643" s="142"/>
      <c r="G643" s="142"/>
      <c r="H643" s="142"/>
      <c r="I643" s="142"/>
      <c r="J643" s="142"/>
    </row>
    <row r="644" spans="1:10">
      <c r="A644" s="142"/>
      <c r="B644" s="143"/>
      <c r="C644" s="143"/>
      <c r="D644" s="142"/>
      <c r="E644" s="142"/>
      <c r="F644" s="142"/>
      <c r="G644" s="142"/>
      <c r="H644" s="142"/>
      <c r="I644" s="142"/>
      <c r="J644" s="142"/>
    </row>
    <row r="645" spans="1:10">
      <c r="A645" s="142"/>
      <c r="B645" s="143"/>
      <c r="C645" s="143"/>
      <c r="D645" s="142"/>
      <c r="E645" s="142"/>
      <c r="F645" s="142"/>
      <c r="G645" s="142"/>
      <c r="H645" s="142"/>
      <c r="I645" s="142"/>
      <c r="J645" s="142"/>
    </row>
    <row r="646" spans="1:10">
      <c r="A646" s="142"/>
      <c r="B646" s="143"/>
      <c r="C646" s="143"/>
      <c r="D646" s="142"/>
      <c r="E646" s="142"/>
      <c r="F646" s="142"/>
      <c r="G646" s="142"/>
      <c r="H646" s="142"/>
      <c r="I646" s="142"/>
      <c r="J646" s="142"/>
    </row>
    <row r="647" spans="1:10">
      <c r="A647" s="142"/>
      <c r="B647" s="143"/>
      <c r="C647" s="143"/>
      <c r="D647" s="142"/>
      <c r="E647" s="142"/>
      <c r="F647" s="142"/>
      <c r="G647" s="142"/>
      <c r="H647" s="142"/>
      <c r="I647" s="142"/>
      <c r="J647" s="142"/>
    </row>
    <row r="648" spans="1:10">
      <c r="A648" s="142"/>
      <c r="B648" s="143"/>
      <c r="C648" s="143"/>
      <c r="D648" s="142"/>
      <c r="E648" s="142"/>
      <c r="F648" s="142"/>
      <c r="G648" s="142"/>
      <c r="H648" s="142"/>
      <c r="I648" s="142"/>
      <c r="J648" s="142"/>
    </row>
    <row r="649" spans="1:10">
      <c r="A649" s="142"/>
      <c r="B649" s="143"/>
      <c r="C649" s="143"/>
      <c r="D649" s="142"/>
      <c r="E649" s="142"/>
      <c r="F649" s="142"/>
      <c r="G649" s="142"/>
      <c r="H649" s="142"/>
      <c r="I649" s="142"/>
      <c r="J649" s="142"/>
    </row>
    <row r="650" spans="1:10">
      <c r="A650" s="142"/>
      <c r="B650" s="143"/>
      <c r="C650" s="143"/>
      <c r="D650" s="142"/>
      <c r="E650" s="142"/>
      <c r="F650" s="142"/>
      <c r="G650" s="142"/>
      <c r="H650" s="142"/>
      <c r="I650" s="142"/>
      <c r="J650" s="142"/>
    </row>
    <row r="651" spans="1:10">
      <c r="A651" s="142"/>
      <c r="B651" s="143"/>
      <c r="C651" s="143"/>
      <c r="D651" s="142"/>
      <c r="E651" s="142"/>
      <c r="F651" s="142"/>
      <c r="G651" s="142"/>
      <c r="H651" s="142"/>
      <c r="I651" s="142"/>
      <c r="J651" s="142"/>
    </row>
    <row r="652" spans="1:10">
      <c r="A652" s="142"/>
      <c r="B652" s="143"/>
      <c r="C652" s="143"/>
      <c r="D652" s="142"/>
      <c r="E652" s="142"/>
      <c r="F652" s="142"/>
      <c r="G652" s="142"/>
      <c r="H652" s="142"/>
      <c r="I652" s="142"/>
      <c r="J652" s="142"/>
    </row>
    <row r="653" spans="1:10">
      <c r="A653" s="142"/>
      <c r="B653" s="143"/>
      <c r="C653" s="143"/>
      <c r="D653" s="142"/>
      <c r="E653" s="142"/>
      <c r="F653" s="142"/>
      <c r="G653" s="142"/>
      <c r="H653" s="142"/>
      <c r="I653" s="142"/>
      <c r="J653" s="142"/>
    </row>
    <row r="654" spans="1:10">
      <c r="A654" s="142"/>
      <c r="B654" s="143"/>
      <c r="C654" s="143"/>
      <c r="D654" s="142"/>
      <c r="E654" s="142"/>
      <c r="F654" s="142"/>
      <c r="G654" s="142"/>
      <c r="H654" s="142"/>
      <c r="I654" s="142"/>
      <c r="J654" s="142"/>
    </row>
    <row r="655" spans="1:10">
      <c r="A655" s="142"/>
      <c r="B655" s="143"/>
      <c r="C655" s="143"/>
      <c r="D655" s="142"/>
      <c r="E655" s="142"/>
      <c r="F655" s="142"/>
      <c r="G655" s="142"/>
      <c r="H655" s="142"/>
      <c r="I655" s="142"/>
      <c r="J655" s="142"/>
    </row>
    <row r="656" spans="1:10">
      <c r="A656" s="142"/>
      <c r="B656" s="143"/>
      <c r="C656" s="143"/>
      <c r="D656" s="142"/>
      <c r="E656" s="142"/>
      <c r="F656" s="142"/>
      <c r="G656" s="142"/>
      <c r="H656" s="142"/>
      <c r="I656" s="142"/>
      <c r="J656" s="142"/>
    </row>
    <row r="657" spans="1:10">
      <c r="A657" s="142"/>
      <c r="B657" s="143"/>
      <c r="C657" s="143"/>
      <c r="D657" s="142"/>
      <c r="E657" s="142"/>
      <c r="F657" s="142"/>
      <c r="G657" s="142"/>
      <c r="H657" s="142"/>
      <c r="I657" s="142"/>
      <c r="J657" s="142"/>
    </row>
    <row r="658" spans="1:10">
      <c r="A658" s="142"/>
      <c r="B658" s="143"/>
      <c r="C658" s="143"/>
      <c r="D658" s="142"/>
      <c r="E658" s="142"/>
      <c r="F658" s="142"/>
      <c r="G658" s="142"/>
      <c r="H658" s="142"/>
      <c r="I658" s="142"/>
      <c r="J658" s="142"/>
    </row>
    <row r="659" spans="1:10">
      <c r="A659" s="142"/>
      <c r="B659" s="143"/>
      <c r="C659" s="143"/>
      <c r="D659" s="142"/>
      <c r="E659" s="142"/>
      <c r="F659" s="142"/>
      <c r="G659" s="142"/>
      <c r="H659" s="142"/>
      <c r="I659" s="142"/>
      <c r="J659" s="142"/>
    </row>
    <row r="660" spans="1:10">
      <c r="A660" s="142"/>
      <c r="B660" s="143"/>
      <c r="C660" s="143"/>
      <c r="D660" s="142"/>
      <c r="E660" s="142"/>
      <c r="F660" s="142"/>
      <c r="G660" s="142"/>
      <c r="H660" s="142"/>
      <c r="I660" s="142"/>
      <c r="J660" s="142"/>
    </row>
    <row r="661" spans="1:10">
      <c r="A661" s="142"/>
      <c r="B661" s="143"/>
      <c r="C661" s="143"/>
      <c r="D661" s="142"/>
      <c r="E661" s="142"/>
      <c r="F661" s="142"/>
      <c r="G661" s="142"/>
      <c r="H661" s="142"/>
      <c r="I661" s="142"/>
      <c r="J661" s="142"/>
    </row>
    <row r="662" spans="1:10">
      <c r="A662" s="142"/>
      <c r="B662" s="143"/>
      <c r="C662" s="143"/>
      <c r="D662" s="142"/>
      <c r="E662" s="142"/>
      <c r="F662" s="142"/>
      <c r="G662" s="142"/>
      <c r="H662" s="142"/>
      <c r="I662" s="142"/>
      <c r="J662" s="142"/>
    </row>
    <row r="663" spans="1:10">
      <c r="A663" s="142"/>
      <c r="B663" s="143"/>
      <c r="C663" s="143"/>
      <c r="D663" s="142"/>
      <c r="E663" s="142"/>
      <c r="F663" s="142"/>
      <c r="G663" s="142"/>
      <c r="H663" s="142"/>
      <c r="I663" s="142"/>
      <c r="J663" s="142"/>
    </row>
    <row r="664" spans="1:10">
      <c r="A664" s="142"/>
      <c r="B664" s="143"/>
      <c r="C664" s="143"/>
      <c r="D664" s="142"/>
      <c r="E664" s="142"/>
      <c r="F664" s="142"/>
      <c r="G664" s="142"/>
      <c r="H664" s="142"/>
      <c r="I664" s="142"/>
      <c r="J664" s="142"/>
    </row>
    <row r="665" spans="1:10">
      <c r="A665" s="142"/>
      <c r="B665" s="143"/>
      <c r="C665" s="143"/>
      <c r="D665" s="142"/>
      <c r="E665" s="142"/>
      <c r="F665" s="142"/>
      <c r="G665" s="142"/>
      <c r="H665" s="142"/>
      <c r="I665" s="142"/>
      <c r="J665" s="142"/>
    </row>
    <row r="666" spans="1:10">
      <c r="A666" s="142"/>
      <c r="B666" s="143"/>
      <c r="C666" s="143"/>
      <c r="D666" s="142"/>
      <c r="E666" s="142"/>
      <c r="F666" s="142"/>
      <c r="G666" s="142"/>
      <c r="H666" s="142"/>
      <c r="I666" s="142"/>
      <c r="J666" s="142"/>
    </row>
    <row r="667" spans="1:10">
      <c r="A667" s="142"/>
      <c r="B667" s="143"/>
      <c r="C667" s="143"/>
      <c r="D667" s="142"/>
      <c r="E667" s="142"/>
      <c r="F667" s="142"/>
      <c r="G667" s="142"/>
      <c r="H667" s="142"/>
      <c r="I667" s="142"/>
      <c r="J667" s="142"/>
    </row>
    <row r="668" spans="1:10">
      <c r="A668" s="142"/>
      <c r="B668" s="143"/>
      <c r="C668" s="143"/>
      <c r="D668" s="142"/>
      <c r="E668" s="142"/>
      <c r="F668" s="142"/>
      <c r="G668" s="142"/>
      <c r="H668" s="142"/>
      <c r="I668" s="142"/>
      <c r="J668" s="142"/>
    </row>
    <row r="669" spans="1:10">
      <c r="A669" s="142"/>
      <c r="B669" s="143"/>
      <c r="C669" s="143"/>
      <c r="D669" s="142"/>
      <c r="E669" s="142"/>
      <c r="F669" s="142"/>
      <c r="G669" s="142"/>
      <c r="H669" s="142"/>
      <c r="I669" s="142"/>
      <c r="J669" s="142"/>
    </row>
    <row r="670" spans="1:10">
      <c r="A670" s="142"/>
      <c r="B670" s="143"/>
      <c r="C670" s="143"/>
      <c r="D670" s="142"/>
      <c r="E670" s="142"/>
      <c r="F670" s="142"/>
      <c r="G670" s="142"/>
      <c r="H670" s="142"/>
      <c r="I670" s="142"/>
      <c r="J670" s="142"/>
    </row>
    <row r="671" spans="1:10">
      <c r="A671" s="142"/>
      <c r="B671" s="143"/>
      <c r="C671" s="143"/>
      <c r="D671" s="142"/>
      <c r="E671" s="142"/>
      <c r="F671" s="142"/>
      <c r="G671" s="142"/>
      <c r="H671" s="142"/>
      <c r="I671" s="142"/>
      <c r="J671" s="142"/>
    </row>
    <row r="672" spans="1:10">
      <c r="A672" s="142"/>
      <c r="B672" s="143"/>
      <c r="C672" s="143"/>
      <c r="D672" s="142"/>
      <c r="E672" s="142"/>
      <c r="F672" s="142"/>
      <c r="G672" s="142"/>
      <c r="H672" s="142"/>
      <c r="I672" s="142"/>
      <c r="J672" s="142"/>
    </row>
    <row r="673" spans="1:10">
      <c r="A673" s="142"/>
      <c r="B673" s="143"/>
      <c r="C673" s="143"/>
      <c r="D673" s="142"/>
      <c r="E673" s="142"/>
      <c r="F673" s="142"/>
      <c r="G673" s="142"/>
      <c r="H673" s="142"/>
      <c r="I673" s="142"/>
      <c r="J673" s="142"/>
    </row>
    <row r="674" spans="1:10">
      <c r="A674" s="142"/>
      <c r="B674" s="143"/>
      <c r="C674" s="143"/>
      <c r="D674" s="142"/>
      <c r="E674" s="142"/>
      <c r="F674" s="142"/>
      <c r="G674" s="142"/>
      <c r="H674" s="142"/>
      <c r="I674" s="142"/>
      <c r="J674" s="142"/>
    </row>
    <row r="675" spans="1:10">
      <c r="A675" s="142"/>
      <c r="B675" s="143"/>
      <c r="C675" s="143"/>
      <c r="D675" s="142"/>
      <c r="E675" s="142"/>
      <c r="F675" s="142"/>
      <c r="G675" s="142"/>
      <c r="H675" s="142"/>
      <c r="I675" s="142"/>
      <c r="J675" s="142"/>
    </row>
    <row r="676" spans="1:10">
      <c r="A676" s="142"/>
      <c r="B676" s="143"/>
      <c r="C676" s="143"/>
      <c r="D676" s="142"/>
      <c r="E676" s="142"/>
      <c r="F676" s="142"/>
      <c r="G676" s="142"/>
      <c r="H676" s="142"/>
      <c r="I676" s="142"/>
      <c r="J676" s="142"/>
    </row>
    <row r="677" spans="1:10">
      <c r="A677" s="142"/>
      <c r="B677" s="143"/>
      <c r="C677" s="143"/>
      <c r="D677" s="142"/>
      <c r="E677" s="142"/>
      <c r="F677" s="142"/>
      <c r="G677" s="142"/>
      <c r="H677" s="142"/>
      <c r="I677" s="142"/>
      <c r="J677" s="142"/>
    </row>
    <row r="678" spans="1:10">
      <c r="A678" s="142"/>
      <c r="B678" s="143"/>
      <c r="C678" s="143"/>
      <c r="D678" s="142"/>
      <c r="E678" s="142"/>
      <c r="F678" s="142"/>
      <c r="G678" s="142"/>
      <c r="H678" s="142"/>
      <c r="I678" s="142"/>
      <c r="J678" s="142"/>
    </row>
    <row r="679" spans="1:10">
      <c r="A679" s="142"/>
      <c r="B679" s="143"/>
      <c r="C679" s="143"/>
      <c r="D679" s="142"/>
      <c r="E679" s="142"/>
      <c r="F679" s="142"/>
      <c r="G679" s="142"/>
      <c r="H679" s="142"/>
      <c r="I679" s="142"/>
      <c r="J679" s="142"/>
    </row>
    <row r="680" spans="1:10">
      <c r="A680" s="142"/>
      <c r="B680" s="143"/>
      <c r="C680" s="143"/>
      <c r="D680" s="142"/>
      <c r="E680" s="142"/>
      <c r="F680" s="142"/>
      <c r="G680" s="142"/>
      <c r="H680" s="142"/>
      <c r="I680" s="142"/>
      <c r="J680" s="142"/>
    </row>
    <row r="681" spans="1:10">
      <c r="A681" s="142"/>
      <c r="B681" s="143"/>
      <c r="C681" s="143"/>
      <c r="D681" s="142"/>
      <c r="E681" s="142"/>
      <c r="F681" s="142"/>
      <c r="G681" s="142"/>
      <c r="H681" s="142"/>
      <c r="I681" s="142"/>
      <c r="J681" s="142"/>
    </row>
    <row r="682" spans="1:10">
      <c r="A682" s="142"/>
      <c r="B682" s="143"/>
      <c r="C682" s="143"/>
      <c r="D682" s="142"/>
      <c r="E682" s="142"/>
      <c r="F682" s="142"/>
      <c r="G682" s="142"/>
      <c r="H682" s="142"/>
      <c r="I682" s="142"/>
      <c r="J682" s="142"/>
    </row>
    <row r="683" spans="1:10">
      <c r="A683" s="142"/>
      <c r="B683" s="143"/>
      <c r="C683" s="143"/>
      <c r="D683" s="142"/>
      <c r="E683" s="142"/>
      <c r="F683" s="142"/>
      <c r="G683" s="142"/>
      <c r="H683" s="142"/>
      <c r="I683" s="142"/>
      <c r="J683" s="142"/>
    </row>
    <row r="684" spans="1:10">
      <c r="A684" s="142"/>
      <c r="B684" s="143"/>
      <c r="C684" s="143"/>
      <c r="D684" s="142"/>
      <c r="E684" s="142"/>
      <c r="F684" s="142"/>
      <c r="G684" s="142"/>
      <c r="H684" s="142"/>
      <c r="I684" s="142"/>
      <c r="J684" s="142"/>
    </row>
    <row r="685" spans="1:10">
      <c r="A685" s="142"/>
      <c r="B685" s="143"/>
      <c r="C685" s="143"/>
      <c r="D685" s="142"/>
      <c r="E685" s="142"/>
      <c r="F685" s="142"/>
      <c r="G685" s="142"/>
      <c r="H685" s="142"/>
      <c r="I685" s="142"/>
      <c r="J685" s="142"/>
    </row>
    <row r="686" spans="1:10">
      <c r="A686" s="142"/>
      <c r="B686" s="143"/>
      <c r="C686" s="143"/>
      <c r="D686" s="142"/>
      <c r="E686" s="142"/>
      <c r="F686" s="142"/>
      <c r="G686" s="142"/>
      <c r="H686" s="142"/>
      <c r="I686" s="142"/>
      <c r="J686" s="142"/>
    </row>
    <row r="687" spans="1:10">
      <c r="A687" s="142"/>
      <c r="B687" s="143"/>
      <c r="C687" s="143"/>
      <c r="D687" s="142"/>
      <c r="E687" s="142"/>
      <c r="F687" s="142"/>
      <c r="G687" s="142"/>
      <c r="H687" s="142"/>
      <c r="I687" s="142"/>
      <c r="J687" s="142"/>
    </row>
    <row r="688" spans="1:10">
      <c r="A688" s="142"/>
      <c r="B688" s="143"/>
      <c r="C688" s="143"/>
      <c r="D688" s="142"/>
      <c r="E688" s="142"/>
      <c r="F688" s="142"/>
      <c r="G688" s="142"/>
      <c r="H688" s="142"/>
      <c r="I688" s="142"/>
      <c r="J688" s="142"/>
    </row>
    <row r="689" spans="1:10">
      <c r="A689" s="142"/>
      <c r="B689" s="143"/>
      <c r="C689" s="143"/>
      <c r="D689" s="142"/>
      <c r="E689" s="142"/>
      <c r="F689" s="142"/>
      <c r="G689" s="142"/>
      <c r="H689" s="142"/>
      <c r="I689" s="142"/>
      <c r="J689" s="142"/>
    </row>
    <row r="690" spans="1:10">
      <c r="A690" s="142"/>
      <c r="B690" s="143"/>
      <c r="C690" s="143"/>
      <c r="D690" s="142"/>
      <c r="E690" s="142"/>
      <c r="F690" s="142"/>
      <c r="G690" s="142"/>
      <c r="H690" s="142"/>
      <c r="I690" s="142"/>
      <c r="J690" s="142"/>
    </row>
    <row r="691" spans="1:10">
      <c r="A691" s="142"/>
      <c r="B691" s="143"/>
      <c r="C691" s="143"/>
      <c r="D691" s="142"/>
      <c r="E691" s="142"/>
      <c r="F691" s="142"/>
      <c r="G691" s="142"/>
      <c r="H691" s="142"/>
      <c r="I691" s="142"/>
      <c r="J691" s="142"/>
    </row>
    <row r="692" spans="1:10">
      <c r="A692" s="142"/>
      <c r="B692" s="143"/>
      <c r="C692" s="143"/>
      <c r="D692" s="142"/>
      <c r="E692" s="142"/>
      <c r="F692" s="142"/>
      <c r="G692" s="142"/>
      <c r="H692" s="142"/>
      <c r="I692" s="142"/>
      <c r="J692" s="142"/>
    </row>
    <row r="693" spans="1:10">
      <c r="A693" s="142"/>
      <c r="B693" s="143"/>
      <c r="C693" s="143"/>
      <c r="D693" s="142"/>
      <c r="E693" s="142"/>
      <c r="F693" s="142"/>
      <c r="G693" s="142"/>
      <c r="H693" s="142"/>
      <c r="I693" s="142"/>
      <c r="J693" s="142"/>
    </row>
    <row r="694" spans="1:10">
      <c r="A694" s="142"/>
      <c r="B694" s="143"/>
      <c r="C694" s="143"/>
      <c r="D694" s="142"/>
      <c r="E694" s="142"/>
      <c r="F694" s="142"/>
      <c r="G694" s="142"/>
      <c r="H694" s="142"/>
      <c r="I694" s="142"/>
      <c r="J694" s="142"/>
    </row>
    <row r="695" spans="1:10">
      <c r="A695" s="142"/>
      <c r="B695" s="143"/>
      <c r="C695" s="143"/>
      <c r="D695" s="142"/>
      <c r="E695" s="142"/>
      <c r="F695" s="142"/>
      <c r="G695" s="142"/>
      <c r="H695" s="142"/>
      <c r="I695" s="142"/>
      <c r="J695" s="142"/>
    </row>
    <row r="696" spans="1:10">
      <c r="A696" s="142"/>
      <c r="B696" s="143"/>
      <c r="C696" s="143"/>
      <c r="D696" s="142"/>
      <c r="E696" s="142"/>
      <c r="F696" s="142"/>
      <c r="G696" s="142"/>
      <c r="H696" s="142"/>
      <c r="I696" s="142"/>
      <c r="J696" s="142"/>
    </row>
    <row r="697" spans="1:10">
      <c r="A697" s="142"/>
      <c r="B697" s="143"/>
      <c r="C697" s="143"/>
      <c r="D697" s="142"/>
      <c r="E697" s="142"/>
      <c r="F697" s="142"/>
      <c r="G697" s="142"/>
      <c r="H697" s="142"/>
      <c r="I697" s="142"/>
      <c r="J697" s="142"/>
    </row>
    <row r="698" spans="1:10">
      <c r="A698" s="142"/>
      <c r="B698" s="143"/>
      <c r="C698" s="143"/>
      <c r="D698" s="142"/>
      <c r="E698" s="142"/>
      <c r="F698" s="142"/>
      <c r="G698" s="142"/>
      <c r="H698" s="142"/>
      <c r="I698" s="142"/>
      <c r="J698" s="142"/>
    </row>
    <row r="699" spans="1:10">
      <c r="A699" s="142"/>
      <c r="B699" s="143"/>
      <c r="C699" s="143"/>
      <c r="D699" s="142"/>
      <c r="E699" s="142"/>
      <c r="F699" s="142"/>
      <c r="G699" s="142"/>
      <c r="H699" s="142"/>
      <c r="I699" s="142"/>
      <c r="J699" s="142"/>
    </row>
    <row r="700" spans="1:10">
      <c r="A700" s="142"/>
      <c r="B700" s="143"/>
      <c r="C700" s="143"/>
      <c r="D700" s="142"/>
      <c r="E700" s="142"/>
      <c r="F700" s="142"/>
      <c r="G700" s="142"/>
      <c r="H700" s="142"/>
      <c r="I700" s="142"/>
      <c r="J700" s="142"/>
    </row>
    <row r="701" spans="1:10">
      <c r="A701" s="142"/>
      <c r="B701" s="143"/>
      <c r="C701" s="143"/>
      <c r="D701" s="142"/>
      <c r="E701" s="142"/>
      <c r="F701" s="142"/>
      <c r="G701" s="142"/>
      <c r="H701" s="142"/>
      <c r="I701" s="142"/>
      <c r="J701" s="142"/>
    </row>
    <row r="702" spans="1:10">
      <c r="A702" s="142"/>
      <c r="B702" s="143"/>
      <c r="C702" s="143"/>
      <c r="D702" s="142"/>
      <c r="E702" s="142"/>
      <c r="F702" s="142"/>
      <c r="G702" s="142"/>
      <c r="H702" s="142"/>
      <c r="I702" s="142"/>
      <c r="J702" s="142"/>
    </row>
    <row r="703" spans="1:10">
      <c r="A703" s="142"/>
      <c r="B703" s="143"/>
      <c r="C703" s="143"/>
      <c r="D703" s="142"/>
      <c r="E703" s="142"/>
      <c r="F703" s="142"/>
      <c r="G703" s="142"/>
      <c r="H703" s="142"/>
      <c r="I703" s="142"/>
      <c r="J703" s="142"/>
    </row>
    <row r="704" spans="1:10">
      <c r="A704" s="142"/>
      <c r="B704" s="143"/>
      <c r="C704" s="143"/>
      <c r="D704" s="142"/>
      <c r="E704" s="142"/>
      <c r="F704" s="142"/>
      <c r="G704" s="142"/>
      <c r="H704" s="142"/>
      <c r="I704" s="142"/>
      <c r="J704" s="142"/>
    </row>
    <row r="705" spans="1:10">
      <c r="A705" s="142"/>
      <c r="B705" s="143"/>
      <c r="C705" s="143"/>
      <c r="D705" s="142"/>
      <c r="E705" s="142"/>
      <c r="F705" s="142"/>
      <c r="G705" s="142"/>
      <c r="H705" s="142"/>
      <c r="I705" s="142"/>
      <c r="J705" s="142"/>
    </row>
    <row r="706" spans="1:10">
      <c r="A706" s="142"/>
      <c r="B706" s="143"/>
      <c r="C706" s="143"/>
      <c r="D706" s="142"/>
      <c r="E706" s="142"/>
      <c r="F706" s="142"/>
      <c r="G706" s="142"/>
      <c r="H706" s="142"/>
      <c r="I706" s="142"/>
      <c r="J706" s="142"/>
    </row>
    <row r="707" spans="1:10">
      <c r="A707" s="142"/>
      <c r="B707" s="143"/>
      <c r="C707" s="143"/>
      <c r="D707" s="142"/>
      <c r="E707" s="142"/>
      <c r="F707" s="142"/>
      <c r="G707" s="142"/>
      <c r="H707" s="142"/>
      <c r="I707" s="142"/>
      <c r="J707" s="142"/>
    </row>
    <row r="708" spans="1:10">
      <c r="A708" s="142"/>
      <c r="B708" s="143"/>
      <c r="C708" s="143"/>
      <c r="D708" s="142"/>
      <c r="E708" s="142"/>
      <c r="F708" s="142"/>
      <c r="G708" s="142"/>
      <c r="H708" s="142"/>
      <c r="I708" s="142"/>
      <c r="J708" s="142"/>
    </row>
    <row r="709" spans="1:10">
      <c r="A709" s="142"/>
      <c r="B709" s="143"/>
      <c r="C709" s="143"/>
      <c r="D709" s="142"/>
      <c r="E709" s="142"/>
      <c r="F709" s="142"/>
      <c r="G709" s="142"/>
      <c r="H709" s="142"/>
      <c r="I709" s="142"/>
      <c r="J709" s="142"/>
    </row>
    <row r="710" spans="1:10">
      <c r="A710" s="142"/>
      <c r="B710" s="143"/>
      <c r="C710" s="143"/>
      <c r="D710" s="142"/>
      <c r="E710" s="142"/>
      <c r="F710" s="142"/>
      <c r="G710" s="142"/>
      <c r="H710" s="142"/>
      <c r="I710" s="142"/>
      <c r="J710" s="142"/>
    </row>
    <row r="711" spans="1:10">
      <c r="A711" s="142"/>
      <c r="B711" s="143"/>
      <c r="C711" s="143"/>
      <c r="D711" s="142"/>
      <c r="E711" s="142"/>
      <c r="F711" s="142"/>
      <c r="G711" s="142"/>
      <c r="H711" s="142"/>
      <c r="I711" s="142"/>
      <c r="J711" s="142"/>
    </row>
    <row r="712" spans="1:10">
      <c r="A712" s="142"/>
      <c r="B712" s="143"/>
      <c r="C712" s="143"/>
      <c r="D712" s="142"/>
      <c r="E712" s="142"/>
      <c r="F712" s="142"/>
      <c r="G712" s="142"/>
      <c r="H712" s="142"/>
      <c r="I712" s="142"/>
      <c r="J712" s="142"/>
    </row>
    <row r="713" spans="1:10">
      <c r="A713" s="142"/>
      <c r="B713" s="143"/>
      <c r="C713" s="143"/>
      <c r="D713" s="142"/>
      <c r="E713" s="142"/>
      <c r="F713" s="142"/>
      <c r="G713" s="142"/>
      <c r="H713" s="142"/>
      <c r="I713" s="142"/>
      <c r="J713" s="142"/>
    </row>
    <row r="714" spans="1:10">
      <c r="A714" s="142"/>
      <c r="B714" s="143"/>
      <c r="C714" s="143"/>
      <c r="D714" s="142"/>
      <c r="E714" s="142"/>
      <c r="F714" s="142"/>
      <c r="G714" s="142"/>
      <c r="H714" s="142"/>
      <c r="I714" s="142"/>
      <c r="J714" s="142"/>
    </row>
    <row r="715" spans="1:10">
      <c r="A715" s="142"/>
      <c r="B715" s="143"/>
      <c r="C715" s="143"/>
      <c r="D715" s="142"/>
      <c r="E715" s="142"/>
      <c r="F715" s="142"/>
      <c r="G715" s="142"/>
      <c r="H715" s="142"/>
      <c r="I715" s="142"/>
      <c r="J715" s="142"/>
    </row>
    <row r="716" spans="1:10">
      <c r="A716" s="142"/>
      <c r="B716" s="143"/>
      <c r="C716" s="143"/>
      <c r="D716" s="142"/>
      <c r="E716" s="142"/>
      <c r="F716" s="142"/>
      <c r="G716" s="142"/>
      <c r="H716" s="142"/>
      <c r="I716" s="142"/>
      <c r="J716" s="142"/>
    </row>
    <row r="717" spans="1:10">
      <c r="A717" s="142"/>
      <c r="B717" s="143"/>
      <c r="C717" s="143"/>
      <c r="D717" s="142"/>
      <c r="E717" s="142"/>
      <c r="F717" s="142"/>
      <c r="G717" s="142"/>
      <c r="H717" s="142"/>
      <c r="I717" s="142"/>
      <c r="J717" s="142"/>
    </row>
    <row r="718" spans="1:10">
      <c r="A718" s="142"/>
      <c r="B718" s="143"/>
      <c r="C718" s="143"/>
      <c r="D718" s="142"/>
      <c r="E718" s="142"/>
      <c r="F718" s="142"/>
      <c r="G718" s="142"/>
      <c r="H718" s="142"/>
      <c r="I718" s="142"/>
      <c r="J718" s="142"/>
    </row>
    <row r="719" spans="1:10">
      <c r="A719" s="142"/>
      <c r="B719" s="143"/>
      <c r="C719" s="143"/>
      <c r="D719" s="142"/>
      <c r="E719" s="142"/>
      <c r="F719" s="142"/>
      <c r="G719" s="142"/>
      <c r="H719" s="142"/>
      <c r="I719" s="142"/>
      <c r="J719" s="142"/>
    </row>
    <row r="720" spans="1:10">
      <c r="A720" s="142"/>
      <c r="B720" s="143"/>
      <c r="C720" s="143"/>
      <c r="D720" s="142"/>
      <c r="E720" s="142"/>
      <c r="F720" s="142"/>
      <c r="G720" s="142"/>
      <c r="H720" s="142"/>
      <c r="I720" s="142"/>
      <c r="J720" s="142"/>
    </row>
    <row r="721" spans="1:10">
      <c r="A721" s="142"/>
      <c r="B721" s="143"/>
      <c r="C721" s="143"/>
      <c r="D721" s="142"/>
      <c r="E721" s="142"/>
      <c r="F721" s="142"/>
      <c r="G721" s="142"/>
      <c r="H721" s="142"/>
      <c r="I721" s="142"/>
      <c r="J721" s="142"/>
    </row>
    <row r="722" spans="1:10">
      <c r="A722" s="142"/>
      <c r="B722" s="143"/>
      <c r="C722" s="143"/>
      <c r="D722" s="142"/>
      <c r="E722" s="142"/>
      <c r="F722" s="142"/>
      <c r="G722" s="142"/>
      <c r="H722" s="142"/>
      <c r="I722" s="142"/>
      <c r="J722" s="142"/>
    </row>
    <row r="723" spans="1:10">
      <c r="A723" s="142"/>
      <c r="B723" s="143"/>
      <c r="C723" s="143"/>
      <c r="D723" s="142"/>
      <c r="E723" s="142"/>
      <c r="F723" s="142"/>
      <c r="G723" s="142"/>
      <c r="H723" s="142"/>
      <c r="I723" s="142"/>
      <c r="J723" s="142"/>
    </row>
    <row r="724" spans="1:10">
      <c r="A724" s="142"/>
      <c r="B724" s="143"/>
      <c r="C724" s="143"/>
      <c r="D724" s="142"/>
      <c r="E724" s="142"/>
      <c r="F724" s="142"/>
      <c r="G724" s="142"/>
      <c r="H724" s="142"/>
      <c r="I724" s="142"/>
      <c r="J724" s="142"/>
    </row>
    <row r="725" spans="1:10">
      <c r="A725" s="142"/>
      <c r="B725" s="143"/>
      <c r="C725" s="143"/>
      <c r="D725" s="142"/>
      <c r="E725" s="142"/>
      <c r="F725" s="142"/>
      <c r="G725" s="142"/>
      <c r="H725" s="142"/>
      <c r="I725" s="142"/>
      <c r="J725" s="142"/>
    </row>
    <row r="726" spans="1:10">
      <c r="A726" s="142"/>
      <c r="B726" s="143"/>
      <c r="C726" s="143"/>
      <c r="D726" s="142"/>
      <c r="E726" s="142"/>
      <c r="F726" s="142"/>
      <c r="G726" s="142"/>
      <c r="H726" s="142"/>
      <c r="I726" s="142"/>
      <c r="J726" s="142"/>
    </row>
    <row r="727" spans="1:10">
      <c r="A727" s="142"/>
      <c r="B727" s="143"/>
      <c r="C727" s="143"/>
      <c r="D727" s="142"/>
      <c r="E727" s="142"/>
      <c r="F727" s="142"/>
      <c r="G727" s="142"/>
      <c r="H727" s="142"/>
      <c r="I727" s="142"/>
      <c r="J727" s="142"/>
    </row>
    <row r="728" spans="1:10">
      <c r="A728" s="142"/>
      <c r="B728" s="143"/>
      <c r="C728" s="143"/>
      <c r="D728" s="142"/>
      <c r="E728" s="142"/>
      <c r="F728" s="142"/>
      <c r="G728" s="142"/>
      <c r="H728" s="142"/>
      <c r="I728" s="142"/>
      <c r="J728" s="142"/>
    </row>
    <row r="729" spans="1:10">
      <c r="A729" s="142"/>
      <c r="B729" s="143"/>
      <c r="C729" s="143"/>
      <c r="D729" s="142"/>
      <c r="E729" s="142"/>
      <c r="F729" s="142"/>
      <c r="G729" s="142"/>
      <c r="H729" s="142"/>
      <c r="I729" s="142"/>
      <c r="J729" s="142"/>
    </row>
    <row r="730" spans="1:10">
      <c r="A730" s="142"/>
      <c r="B730" s="143"/>
      <c r="C730" s="143"/>
      <c r="D730" s="142"/>
      <c r="E730" s="142"/>
      <c r="F730" s="142"/>
      <c r="G730" s="142"/>
      <c r="H730" s="142"/>
      <c r="I730" s="142"/>
      <c r="J730" s="142"/>
    </row>
    <row r="731" spans="1:10">
      <c r="A731" s="142"/>
      <c r="B731" s="143"/>
      <c r="C731" s="143"/>
      <c r="D731" s="142"/>
      <c r="E731" s="142"/>
      <c r="F731" s="142"/>
      <c r="G731" s="142"/>
      <c r="H731" s="142"/>
      <c r="I731" s="142"/>
      <c r="J731" s="142"/>
    </row>
    <row r="732" spans="1:10">
      <c r="A732" s="142"/>
      <c r="B732" s="143"/>
      <c r="C732" s="143"/>
      <c r="D732" s="142"/>
      <c r="E732" s="142"/>
      <c r="F732" s="142"/>
      <c r="G732" s="142"/>
      <c r="H732" s="142"/>
      <c r="I732" s="142"/>
      <c r="J732" s="142"/>
    </row>
    <row r="733" spans="1:10">
      <c r="A733" s="142"/>
      <c r="B733" s="143"/>
      <c r="C733" s="143"/>
      <c r="D733" s="142"/>
      <c r="E733" s="142"/>
      <c r="F733" s="142"/>
      <c r="G733" s="142"/>
      <c r="H733" s="142"/>
      <c r="I733" s="142"/>
      <c r="J733" s="142"/>
    </row>
    <row r="734" spans="1:10">
      <c r="A734" s="142"/>
      <c r="B734" s="143"/>
      <c r="C734" s="143"/>
      <c r="D734" s="142"/>
      <c r="E734" s="142"/>
      <c r="F734" s="142"/>
      <c r="G734" s="142"/>
      <c r="H734" s="142"/>
      <c r="I734" s="142"/>
      <c r="J734" s="142"/>
    </row>
    <row r="735" spans="1:10">
      <c r="A735" s="142"/>
      <c r="B735" s="143"/>
      <c r="C735" s="143"/>
      <c r="D735" s="142"/>
      <c r="E735" s="142"/>
      <c r="F735" s="142"/>
      <c r="G735" s="142"/>
      <c r="H735" s="142"/>
      <c r="I735" s="142"/>
      <c r="J735" s="142"/>
    </row>
    <row r="736" spans="1:10">
      <c r="A736" s="142"/>
      <c r="B736" s="143"/>
      <c r="C736" s="143"/>
      <c r="D736" s="142"/>
      <c r="E736" s="142"/>
      <c r="F736" s="142"/>
      <c r="G736" s="142"/>
      <c r="H736" s="142"/>
      <c r="I736" s="142"/>
      <c r="J736" s="142"/>
    </row>
    <row r="737" spans="1:10">
      <c r="A737" s="142"/>
      <c r="B737" s="143"/>
      <c r="C737" s="143"/>
      <c r="D737" s="142"/>
      <c r="E737" s="142"/>
      <c r="F737" s="142"/>
      <c r="G737" s="142"/>
      <c r="H737" s="142"/>
      <c r="I737" s="142"/>
      <c r="J737" s="142"/>
    </row>
    <row r="738" spans="1:10">
      <c r="A738" s="142"/>
      <c r="B738" s="143"/>
      <c r="C738" s="143"/>
      <c r="D738" s="142"/>
      <c r="E738" s="142"/>
      <c r="F738" s="142"/>
      <c r="G738" s="142"/>
      <c r="H738" s="142"/>
      <c r="I738" s="142"/>
      <c r="J738" s="142"/>
    </row>
    <row r="739" spans="1:10">
      <c r="A739" s="142"/>
      <c r="B739" s="143"/>
      <c r="C739" s="143"/>
      <c r="D739" s="142"/>
      <c r="E739" s="142"/>
      <c r="F739" s="142"/>
      <c r="G739" s="142"/>
      <c r="H739" s="142"/>
      <c r="I739" s="142"/>
      <c r="J739" s="142"/>
    </row>
    <row r="740" spans="1:10">
      <c r="A740" s="142"/>
      <c r="B740" s="143"/>
      <c r="C740" s="143"/>
      <c r="D740" s="142"/>
      <c r="E740" s="142"/>
      <c r="F740" s="142"/>
      <c r="G740" s="142"/>
      <c r="H740" s="142"/>
      <c r="I740" s="142"/>
      <c r="J740" s="142"/>
    </row>
    <row r="741" spans="1:10">
      <c r="A741" s="142"/>
      <c r="B741" s="143"/>
      <c r="C741" s="143"/>
      <c r="D741" s="142"/>
      <c r="E741" s="142"/>
      <c r="F741" s="142"/>
      <c r="G741" s="142"/>
      <c r="H741" s="142"/>
      <c r="I741" s="142"/>
      <c r="J741" s="142"/>
    </row>
    <row r="742" spans="1:10">
      <c r="A742" s="142"/>
      <c r="B742" s="143"/>
      <c r="C742" s="143"/>
      <c r="D742" s="142"/>
      <c r="E742" s="142"/>
      <c r="F742" s="142"/>
      <c r="G742" s="142"/>
      <c r="H742" s="142"/>
      <c r="I742" s="142"/>
      <c r="J742" s="142"/>
    </row>
    <row r="743" spans="1:10">
      <c r="A743" s="142"/>
      <c r="B743" s="143"/>
      <c r="C743" s="143"/>
      <c r="D743" s="142"/>
      <c r="E743" s="142"/>
      <c r="F743" s="142"/>
      <c r="G743" s="142"/>
      <c r="H743" s="142"/>
      <c r="I743" s="142"/>
      <c r="J743" s="142"/>
    </row>
    <row r="744" spans="1:10">
      <c r="A744" s="142"/>
      <c r="B744" s="143"/>
      <c r="C744" s="143"/>
      <c r="D744" s="142"/>
      <c r="E744" s="142"/>
      <c r="F744" s="142"/>
      <c r="G744" s="142"/>
      <c r="H744" s="142"/>
      <c r="I744" s="142"/>
      <c r="J744" s="142"/>
    </row>
    <row r="745" spans="1:10">
      <c r="A745" s="142"/>
      <c r="B745" s="143"/>
      <c r="C745" s="143"/>
      <c r="D745" s="142"/>
      <c r="E745" s="142"/>
      <c r="F745" s="142"/>
      <c r="G745" s="142"/>
      <c r="H745" s="142"/>
      <c r="I745" s="142"/>
      <c r="J745" s="142"/>
    </row>
    <row r="746" spans="1:10">
      <c r="A746" s="142"/>
      <c r="B746" s="143"/>
      <c r="C746" s="143"/>
      <c r="D746" s="142"/>
      <c r="E746" s="142"/>
      <c r="F746" s="142"/>
      <c r="G746" s="142"/>
      <c r="H746" s="142"/>
      <c r="I746" s="142"/>
      <c r="J746" s="142"/>
    </row>
    <row r="747" spans="1:10">
      <c r="A747" s="142"/>
      <c r="B747" s="143"/>
      <c r="C747" s="143"/>
      <c r="D747" s="142"/>
      <c r="E747" s="142"/>
      <c r="F747" s="142"/>
      <c r="G747" s="142"/>
      <c r="H747" s="142"/>
      <c r="I747" s="142"/>
      <c r="J747" s="142"/>
    </row>
    <row r="748" spans="1:10">
      <c r="A748" s="142"/>
      <c r="B748" s="143"/>
      <c r="C748" s="143"/>
      <c r="D748" s="142"/>
      <c r="E748" s="142"/>
      <c r="F748" s="142"/>
      <c r="G748" s="142"/>
      <c r="H748" s="142"/>
      <c r="I748" s="142"/>
      <c r="J748" s="142"/>
    </row>
    <row r="749" spans="1:10">
      <c r="A749" s="142"/>
      <c r="B749" s="143"/>
      <c r="C749" s="143"/>
      <c r="D749" s="142"/>
      <c r="E749" s="142"/>
      <c r="F749" s="142"/>
      <c r="G749" s="142"/>
      <c r="H749" s="142"/>
      <c r="I749" s="142"/>
      <c r="J749" s="142"/>
    </row>
    <row r="750" spans="1:10">
      <c r="A750" s="142"/>
      <c r="B750" s="143"/>
      <c r="C750" s="143"/>
      <c r="D750" s="142"/>
      <c r="E750" s="142"/>
      <c r="F750" s="142"/>
      <c r="G750" s="142"/>
      <c r="H750" s="142"/>
      <c r="I750" s="142"/>
      <c r="J750" s="142"/>
    </row>
    <row r="751" spans="1:10">
      <c r="A751" s="142"/>
      <c r="B751" s="143"/>
      <c r="C751" s="143"/>
      <c r="D751" s="142"/>
      <c r="E751" s="142"/>
      <c r="F751" s="142"/>
      <c r="G751" s="142"/>
      <c r="H751" s="142"/>
      <c r="I751" s="142"/>
      <c r="J751" s="142"/>
    </row>
    <row r="752" spans="1:10">
      <c r="A752" s="142"/>
      <c r="B752" s="143"/>
      <c r="C752" s="143"/>
      <c r="D752" s="142"/>
      <c r="E752" s="142"/>
      <c r="F752" s="142"/>
      <c r="G752" s="142"/>
      <c r="H752" s="142"/>
      <c r="I752" s="142"/>
      <c r="J752" s="142"/>
    </row>
    <row r="753" spans="1:10">
      <c r="A753" s="142"/>
      <c r="B753" s="143"/>
      <c r="C753" s="143"/>
      <c r="D753" s="142"/>
      <c r="E753" s="142"/>
      <c r="F753" s="142"/>
      <c r="G753" s="142"/>
      <c r="H753" s="142"/>
      <c r="I753" s="142"/>
      <c r="J753" s="142"/>
    </row>
    <row r="754" spans="1:10">
      <c r="A754" s="142"/>
      <c r="B754" s="143"/>
      <c r="C754" s="143"/>
      <c r="D754" s="142"/>
      <c r="E754" s="142"/>
      <c r="F754" s="142"/>
      <c r="G754" s="142"/>
      <c r="H754" s="142"/>
      <c r="I754" s="142"/>
      <c r="J754" s="142"/>
    </row>
    <row r="755" spans="1:10">
      <c r="A755" s="142"/>
      <c r="B755" s="143"/>
      <c r="C755" s="143"/>
      <c r="D755" s="142"/>
      <c r="E755" s="142"/>
      <c r="F755" s="142"/>
      <c r="G755" s="142"/>
      <c r="H755" s="142"/>
      <c r="I755" s="142"/>
      <c r="J755" s="142"/>
    </row>
    <row r="756" spans="1:10">
      <c r="A756" s="142"/>
      <c r="B756" s="143"/>
      <c r="C756" s="143"/>
      <c r="D756" s="142"/>
      <c r="E756" s="142"/>
      <c r="F756" s="142"/>
      <c r="G756" s="142"/>
      <c r="H756" s="142"/>
      <c r="I756" s="142"/>
      <c r="J756" s="142"/>
    </row>
    <row r="757" spans="1:10">
      <c r="A757" s="142"/>
      <c r="B757" s="143"/>
      <c r="C757" s="143"/>
      <c r="D757" s="142"/>
      <c r="E757" s="142"/>
      <c r="F757" s="142"/>
      <c r="G757" s="142"/>
      <c r="H757" s="142"/>
      <c r="I757" s="142"/>
      <c r="J757" s="142"/>
    </row>
    <row r="758" spans="1:10">
      <c r="A758" s="142"/>
      <c r="B758" s="143"/>
      <c r="C758" s="143"/>
      <c r="D758" s="142"/>
      <c r="E758" s="142"/>
      <c r="F758" s="142"/>
      <c r="G758" s="142"/>
      <c r="H758" s="142"/>
      <c r="I758" s="142"/>
      <c r="J758" s="142"/>
    </row>
    <row r="759" spans="1:10">
      <c r="A759" s="142"/>
      <c r="B759" s="143"/>
      <c r="C759" s="143"/>
      <c r="D759" s="142"/>
      <c r="E759" s="142"/>
      <c r="F759" s="142"/>
      <c r="G759" s="142"/>
      <c r="H759" s="142"/>
      <c r="I759" s="142"/>
      <c r="J759" s="142"/>
    </row>
    <row r="760" spans="1:10">
      <c r="A760" s="142"/>
      <c r="B760" s="143"/>
      <c r="C760" s="143"/>
      <c r="D760" s="142"/>
      <c r="E760" s="142"/>
      <c r="F760" s="142"/>
      <c r="G760" s="142"/>
      <c r="H760" s="142"/>
      <c r="I760" s="142"/>
      <c r="J760" s="142"/>
    </row>
    <row r="761" spans="1:10">
      <c r="A761" s="142"/>
      <c r="B761" s="143"/>
      <c r="C761" s="143"/>
      <c r="D761" s="142"/>
      <c r="E761" s="142"/>
      <c r="F761" s="142"/>
      <c r="G761" s="142"/>
      <c r="H761" s="142"/>
      <c r="I761" s="142"/>
      <c r="J761" s="142"/>
    </row>
    <row r="762" spans="1:10">
      <c r="A762" s="142"/>
      <c r="B762" s="143"/>
      <c r="C762" s="143"/>
      <c r="D762" s="142"/>
      <c r="E762" s="142"/>
      <c r="F762" s="142"/>
      <c r="G762" s="142"/>
      <c r="H762" s="142"/>
      <c r="I762" s="142"/>
      <c r="J762" s="142"/>
    </row>
    <row r="763" spans="1:10">
      <c r="A763" s="142"/>
      <c r="B763" s="143"/>
      <c r="C763" s="143"/>
      <c r="D763" s="142"/>
      <c r="E763" s="142"/>
      <c r="F763" s="142"/>
      <c r="G763" s="142"/>
      <c r="H763" s="142"/>
      <c r="I763" s="142"/>
      <c r="J763" s="142"/>
    </row>
    <row r="764" spans="1:10">
      <c r="A764" s="142"/>
      <c r="B764" s="143"/>
      <c r="C764" s="143"/>
      <c r="D764" s="142"/>
      <c r="E764" s="142"/>
      <c r="F764" s="142"/>
      <c r="G764" s="142"/>
      <c r="H764" s="142"/>
      <c r="I764" s="142"/>
      <c r="J764" s="142"/>
    </row>
    <row r="765" spans="1:10">
      <c r="A765" s="142"/>
      <c r="B765" s="143"/>
      <c r="C765" s="143"/>
      <c r="D765" s="142"/>
      <c r="E765" s="142"/>
      <c r="F765" s="142"/>
      <c r="G765" s="142"/>
      <c r="H765" s="142"/>
      <c r="I765" s="142"/>
      <c r="J765" s="142"/>
    </row>
    <row r="766" spans="1:10">
      <c r="A766" s="142"/>
      <c r="B766" s="143"/>
      <c r="C766" s="143"/>
      <c r="D766" s="142"/>
      <c r="E766" s="142"/>
      <c r="F766" s="142"/>
      <c r="G766" s="142"/>
      <c r="H766" s="142"/>
      <c r="I766" s="142"/>
      <c r="J766" s="142"/>
    </row>
    <row r="767" spans="1:10">
      <c r="A767" s="142"/>
      <c r="B767" s="143"/>
      <c r="C767" s="143"/>
      <c r="D767" s="142"/>
      <c r="E767" s="142"/>
      <c r="F767" s="142"/>
      <c r="G767" s="142"/>
      <c r="H767" s="142"/>
      <c r="I767" s="142"/>
      <c r="J767" s="142"/>
    </row>
    <row r="768" spans="1:10">
      <c r="A768" s="142"/>
      <c r="B768" s="143"/>
      <c r="C768" s="143"/>
      <c r="D768" s="142"/>
      <c r="E768" s="142"/>
      <c r="F768" s="142"/>
      <c r="G768" s="142"/>
      <c r="H768" s="142"/>
      <c r="I768" s="142"/>
      <c r="J768" s="142"/>
    </row>
    <row r="769" spans="1:10">
      <c r="A769" s="142"/>
      <c r="B769" s="143"/>
      <c r="C769" s="143"/>
      <c r="D769" s="142"/>
      <c r="E769" s="142"/>
      <c r="F769" s="142"/>
      <c r="G769" s="142"/>
      <c r="H769" s="142"/>
      <c r="I769" s="142"/>
      <c r="J769" s="142"/>
    </row>
    <row r="770" spans="1:10">
      <c r="A770" s="142"/>
      <c r="B770" s="143"/>
      <c r="C770" s="143"/>
      <c r="D770" s="142"/>
      <c r="E770" s="142"/>
      <c r="F770" s="142"/>
      <c r="G770" s="142"/>
      <c r="H770" s="142"/>
      <c r="I770" s="142"/>
      <c r="J770" s="142"/>
    </row>
    <row r="771" spans="1:10">
      <c r="A771" s="142"/>
      <c r="B771" s="143"/>
      <c r="C771" s="143"/>
      <c r="D771" s="142"/>
      <c r="E771" s="142"/>
      <c r="F771" s="142"/>
      <c r="G771" s="142"/>
      <c r="H771" s="142"/>
      <c r="I771" s="142"/>
      <c r="J771" s="142"/>
    </row>
    <row r="772" spans="1:10">
      <c r="A772" s="142"/>
      <c r="B772" s="143"/>
      <c r="C772" s="143"/>
      <c r="D772" s="142"/>
      <c r="E772" s="142"/>
      <c r="F772" s="142"/>
      <c r="G772" s="142"/>
      <c r="H772" s="142"/>
      <c r="I772" s="142"/>
      <c r="J772" s="142"/>
    </row>
    <row r="773" spans="1:10">
      <c r="A773" s="142"/>
      <c r="B773" s="143"/>
      <c r="C773" s="143"/>
      <c r="D773" s="142"/>
      <c r="E773" s="142"/>
      <c r="F773" s="142"/>
      <c r="G773" s="142"/>
      <c r="H773" s="142"/>
      <c r="I773" s="142"/>
      <c r="J773" s="142"/>
    </row>
    <row r="774" spans="1:10">
      <c r="A774" s="142"/>
      <c r="B774" s="143"/>
      <c r="C774" s="143"/>
      <c r="D774" s="142"/>
      <c r="E774" s="142"/>
      <c r="F774" s="142"/>
      <c r="G774" s="142"/>
      <c r="H774" s="142"/>
      <c r="I774" s="142"/>
      <c r="J774" s="142"/>
    </row>
    <row r="775" spans="1:10">
      <c r="A775" s="142"/>
      <c r="B775" s="143"/>
      <c r="C775" s="143"/>
      <c r="D775" s="142"/>
      <c r="E775" s="142"/>
      <c r="F775" s="142"/>
      <c r="G775" s="142"/>
      <c r="H775" s="142"/>
      <c r="I775" s="142"/>
      <c r="J775" s="142"/>
    </row>
    <row r="776" spans="1:10">
      <c r="A776" s="142"/>
      <c r="B776" s="143"/>
      <c r="C776" s="143"/>
      <c r="D776" s="142"/>
      <c r="E776" s="142"/>
      <c r="F776" s="142"/>
      <c r="G776" s="142"/>
      <c r="H776" s="142"/>
      <c r="I776" s="142"/>
      <c r="J776" s="142"/>
    </row>
    <row r="777" spans="1:10">
      <c r="A777" s="142"/>
      <c r="B777" s="143"/>
      <c r="C777" s="143"/>
      <c r="D777" s="142"/>
      <c r="E777" s="142"/>
      <c r="F777" s="142"/>
      <c r="G777" s="142"/>
      <c r="H777" s="142"/>
      <c r="I777" s="142"/>
      <c r="J777" s="142"/>
    </row>
    <row r="778" spans="1:10">
      <c r="A778" s="142"/>
      <c r="B778" s="143"/>
      <c r="C778" s="143"/>
      <c r="D778" s="142"/>
      <c r="E778" s="142"/>
      <c r="F778" s="142"/>
      <c r="G778" s="142"/>
      <c r="H778" s="142"/>
      <c r="I778" s="142"/>
      <c r="J778" s="142"/>
    </row>
    <row r="779" spans="1:10">
      <c r="A779" s="142"/>
      <c r="B779" s="143"/>
      <c r="C779" s="143"/>
      <c r="D779" s="142"/>
      <c r="E779" s="142"/>
      <c r="F779" s="142"/>
      <c r="G779" s="142"/>
      <c r="H779" s="142"/>
      <c r="I779" s="142"/>
      <c r="J779" s="142"/>
    </row>
    <row r="780" spans="1:10">
      <c r="A780" s="142"/>
      <c r="B780" s="143"/>
      <c r="C780" s="143"/>
      <c r="D780" s="142"/>
      <c r="E780" s="142"/>
      <c r="F780" s="142"/>
      <c r="G780" s="142"/>
      <c r="H780" s="142"/>
      <c r="I780" s="142"/>
      <c r="J780" s="142"/>
    </row>
    <row r="781" spans="1:10">
      <c r="A781" s="142"/>
      <c r="B781" s="143"/>
      <c r="C781" s="143"/>
      <c r="D781" s="142"/>
      <c r="E781" s="142"/>
      <c r="F781" s="142"/>
      <c r="G781" s="142"/>
      <c r="H781" s="142"/>
      <c r="I781" s="142"/>
      <c r="J781" s="142"/>
    </row>
    <row r="782" spans="1:10">
      <c r="A782" s="142"/>
      <c r="B782" s="143"/>
      <c r="C782" s="143"/>
      <c r="D782" s="142"/>
      <c r="E782" s="142"/>
      <c r="F782" s="142"/>
      <c r="G782" s="142"/>
      <c r="H782" s="142"/>
      <c r="I782" s="142"/>
      <c r="J782" s="142"/>
    </row>
    <row r="783" spans="1:10">
      <c r="A783" s="142"/>
      <c r="B783" s="143"/>
      <c r="C783" s="143"/>
      <c r="D783" s="142"/>
      <c r="E783" s="142"/>
      <c r="F783" s="142"/>
      <c r="G783" s="142"/>
      <c r="H783" s="142"/>
      <c r="I783" s="142"/>
      <c r="J783" s="142"/>
    </row>
    <row r="784" spans="1:10">
      <c r="A784" s="142"/>
      <c r="B784" s="143"/>
      <c r="C784" s="143"/>
      <c r="D784" s="142"/>
      <c r="E784" s="142"/>
      <c r="F784" s="142"/>
      <c r="G784" s="142"/>
      <c r="H784" s="142"/>
      <c r="I784" s="142"/>
      <c r="J784" s="142"/>
    </row>
    <row r="785" spans="1:10">
      <c r="A785" s="142"/>
      <c r="B785" s="143"/>
      <c r="C785" s="143"/>
      <c r="D785" s="142"/>
      <c r="E785" s="142"/>
      <c r="F785" s="142"/>
      <c r="G785" s="142"/>
      <c r="H785" s="142"/>
      <c r="I785" s="142"/>
      <c r="J785" s="142"/>
    </row>
    <row r="786" spans="1:10">
      <c r="A786" s="142"/>
      <c r="B786" s="143"/>
      <c r="C786" s="143"/>
      <c r="D786" s="142"/>
      <c r="E786" s="142"/>
      <c r="F786" s="142"/>
      <c r="G786" s="142"/>
      <c r="H786" s="142"/>
      <c r="I786" s="142"/>
      <c r="J786" s="142"/>
    </row>
    <row r="787" spans="1:10">
      <c r="A787" s="142"/>
      <c r="B787" s="143"/>
      <c r="C787" s="143"/>
      <c r="D787" s="142"/>
      <c r="E787" s="142"/>
      <c r="F787" s="142"/>
      <c r="G787" s="142"/>
      <c r="H787" s="142"/>
      <c r="I787" s="142"/>
      <c r="J787" s="142"/>
    </row>
    <row r="788" spans="1:10">
      <c r="A788" s="142"/>
      <c r="B788" s="143"/>
      <c r="C788" s="143"/>
      <c r="D788" s="142"/>
      <c r="E788" s="142"/>
      <c r="F788" s="142"/>
      <c r="G788" s="142"/>
      <c r="H788" s="142"/>
      <c r="I788" s="142"/>
      <c r="J788" s="142"/>
    </row>
    <row r="789" spans="1:10">
      <c r="A789" s="142"/>
      <c r="B789" s="143"/>
      <c r="C789" s="143"/>
      <c r="D789" s="142"/>
      <c r="E789" s="142"/>
      <c r="F789" s="142"/>
      <c r="G789" s="142"/>
      <c r="H789" s="142"/>
      <c r="I789" s="142"/>
      <c r="J789" s="142"/>
    </row>
    <row r="790" spans="1:10">
      <c r="A790" s="142"/>
      <c r="B790" s="143"/>
      <c r="C790" s="143"/>
      <c r="D790" s="142"/>
      <c r="E790" s="142"/>
      <c r="F790" s="142"/>
      <c r="G790" s="142"/>
      <c r="H790" s="142"/>
      <c r="I790" s="142"/>
      <c r="J790" s="142"/>
    </row>
    <row r="791" spans="1:10">
      <c r="A791" s="142"/>
      <c r="B791" s="143"/>
      <c r="C791" s="143"/>
      <c r="D791" s="142"/>
      <c r="E791" s="142"/>
      <c r="F791" s="142"/>
      <c r="G791" s="142"/>
      <c r="H791" s="142"/>
      <c r="I791" s="142"/>
      <c r="J791" s="142"/>
    </row>
    <row r="792" spans="1:10">
      <c r="A792" s="142"/>
      <c r="B792" s="143"/>
      <c r="C792" s="143"/>
      <c r="D792" s="142"/>
      <c r="E792" s="142"/>
      <c r="F792" s="142"/>
      <c r="G792" s="142"/>
      <c r="H792" s="142"/>
      <c r="I792" s="142"/>
      <c r="J792" s="142"/>
    </row>
    <row r="793" spans="1:10">
      <c r="A793" s="142"/>
      <c r="B793" s="143"/>
      <c r="C793" s="143"/>
      <c r="D793" s="142"/>
      <c r="E793" s="142"/>
      <c r="F793" s="142"/>
      <c r="G793" s="142"/>
      <c r="H793" s="142"/>
      <c r="I793" s="142"/>
      <c r="J793" s="142"/>
    </row>
    <row r="794" spans="1:10">
      <c r="A794" s="142"/>
      <c r="B794" s="143"/>
      <c r="C794" s="143"/>
      <c r="D794" s="142"/>
      <c r="E794" s="142"/>
      <c r="F794" s="142"/>
      <c r="G794" s="142"/>
      <c r="H794" s="142"/>
      <c r="I794" s="142"/>
      <c r="J794" s="142"/>
    </row>
    <row r="795" spans="1:10">
      <c r="A795" s="142"/>
      <c r="B795" s="143"/>
      <c r="C795" s="143"/>
      <c r="D795" s="142"/>
      <c r="E795" s="142"/>
      <c r="F795" s="142"/>
      <c r="G795" s="142"/>
      <c r="H795" s="142"/>
      <c r="I795" s="142"/>
      <c r="J795" s="142"/>
    </row>
    <row r="796" spans="1:10">
      <c r="A796" s="142"/>
      <c r="B796" s="143"/>
      <c r="C796" s="143"/>
      <c r="D796" s="142"/>
      <c r="E796" s="142"/>
      <c r="F796" s="142"/>
      <c r="G796" s="142"/>
      <c r="H796" s="142"/>
      <c r="I796" s="142"/>
      <c r="J796" s="142"/>
    </row>
    <row r="797" spans="1:10">
      <c r="A797" s="142"/>
      <c r="B797" s="143"/>
      <c r="C797" s="143"/>
      <c r="D797" s="142"/>
      <c r="E797" s="142"/>
      <c r="F797" s="142"/>
      <c r="G797" s="142"/>
      <c r="H797" s="142"/>
      <c r="I797" s="142"/>
      <c r="J797" s="142"/>
    </row>
    <row r="798" spans="1:10">
      <c r="A798" s="142"/>
      <c r="B798" s="143"/>
      <c r="C798" s="143"/>
      <c r="D798" s="142"/>
      <c r="E798" s="142"/>
      <c r="F798" s="142"/>
      <c r="G798" s="142"/>
      <c r="H798" s="142"/>
      <c r="I798" s="142"/>
      <c r="J798" s="142"/>
    </row>
    <row r="799" spans="1:10">
      <c r="A799" s="142"/>
      <c r="B799" s="143"/>
      <c r="C799" s="143"/>
      <c r="D799" s="142"/>
      <c r="E799" s="142"/>
      <c r="F799" s="142"/>
      <c r="G799" s="142"/>
      <c r="H799" s="142"/>
      <c r="I799" s="142"/>
      <c r="J799" s="142"/>
    </row>
    <row r="800" spans="1:10">
      <c r="A800" s="142"/>
      <c r="B800" s="143"/>
      <c r="C800" s="143"/>
      <c r="D800" s="142"/>
      <c r="E800" s="142"/>
      <c r="F800" s="142"/>
      <c r="G800" s="142"/>
      <c r="H800" s="142"/>
      <c r="I800" s="142"/>
      <c r="J800" s="142"/>
    </row>
    <row r="801" spans="1:10">
      <c r="A801" s="142"/>
      <c r="B801" s="143"/>
      <c r="C801" s="143"/>
      <c r="D801" s="142"/>
      <c r="E801" s="142"/>
      <c r="F801" s="142"/>
      <c r="G801" s="142"/>
      <c r="H801" s="142"/>
      <c r="I801" s="142"/>
      <c r="J801" s="142"/>
    </row>
    <row r="802" spans="1:10">
      <c r="A802" s="142"/>
      <c r="B802" s="143"/>
      <c r="C802" s="143"/>
      <c r="D802" s="142"/>
      <c r="E802" s="142"/>
      <c r="F802" s="142"/>
      <c r="G802" s="142"/>
      <c r="H802" s="142"/>
      <c r="I802" s="142"/>
      <c r="J802" s="142"/>
    </row>
    <row r="803" spans="1:10">
      <c r="A803" s="142"/>
      <c r="B803" s="143"/>
      <c r="C803" s="143"/>
      <c r="D803" s="142"/>
      <c r="E803" s="142"/>
      <c r="F803" s="142"/>
      <c r="G803" s="142"/>
      <c r="H803" s="142"/>
      <c r="I803" s="142"/>
      <c r="J803" s="142"/>
    </row>
    <row r="804" spans="1:10">
      <c r="A804" s="142"/>
      <c r="B804" s="143"/>
      <c r="C804" s="143"/>
      <c r="D804" s="142"/>
      <c r="E804" s="142"/>
      <c r="F804" s="142"/>
      <c r="G804" s="142"/>
      <c r="H804" s="142"/>
      <c r="I804" s="142"/>
      <c r="J804" s="142"/>
    </row>
    <row r="805" spans="1:10">
      <c r="A805" s="142"/>
      <c r="B805" s="143"/>
      <c r="C805" s="143"/>
      <c r="D805" s="142"/>
      <c r="E805" s="142"/>
      <c r="F805" s="142"/>
      <c r="G805" s="142"/>
      <c r="H805" s="142"/>
      <c r="I805" s="142"/>
      <c r="J805" s="142"/>
    </row>
    <row r="806" spans="1:10">
      <c r="A806" s="142"/>
      <c r="B806" s="143"/>
      <c r="C806" s="143"/>
      <c r="D806" s="142"/>
      <c r="E806" s="142"/>
      <c r="F806" s="142"/>
      <c r="G806" s="142"/>
      <c r="H806" s="142"/>
      <c r="I806" s="142"/>
      <c r="J806" s="142"/>
    </row>
    <row r="807" spans="1:10">
      <c r="A807" s="142"/>
      <c r="B807" s="143"/>
      <c r="C807" s="143"/>
      <c r="D807" s="142"/>
      <c r="E807" s="142"/>
      <c r="F807" s="142"/>
      <c r="G807" s="142"/>
      <c r="H807" s="142"/>
      <c r="I807" s="142"/>
      <c r="J807" s="142"/>
    </row>
    <row r="808" spans="1:10">
      <c r="A808" s="142"/>
      <c r="B808" s="143"/>
      <c r="C808" s="143"/>
      <c r="D808" s="142"/>
      <c r="E808" s="142"/>
      <c r="F808" s="142"/>
      <c r="G808" s="142"/>
      <c r="H808" s="142"/>
      <c r="I808" s="142"/>
      <c r="J808" s="142"/>
    </row>
    <row r="809" spans="1:10">
      <c r="A809" s="142"/>
      <c r="B809" s="143"/>
      <c r="C809" s="143"/>
      <c r="D809" s="142"/>
      <c r="E809" s="142"/>
      <c r="F809" s="142"/>
      <c r="G809" s="142"/>
      <c r="H809" s="142"/>
      <c r="I809" s="142"/>
      <c r="J809" s="142"/>
    </row>
    <row r="810" spans="1:10">
      <c r="A810" s="142"/>
      <c r="B810" s="143"/>
      <c r="C810" s="143"/>
      <c r="D810" s="142"/>
      <c r="E810" s="142"/>
      <c r="F810" s="142"/>
      <c r="G810" s="142"/>
      <c r="H810" s="142"/>
      <c r="I810" s="142"/>
      <c r="J810" s="142"/>
    </row>
    <row r="811" spans="1:10">
      <c r="A811" s="142"/>
      <c r="B811" s="143"/>
      <c r="C811" s="143"/>
      <c r="D811" s="142"/>
      <c r="E811" s="142"/>
      <c r="F811" s="142"/>
      <c r="G811" s="142"/>
      <c r="H811" s="142"/>
      <c r="I811" s="142"/>
      <c r="J811" s="142"/>
    </row>
    <row r="812" spans="1:10">
      <c r="A812" s="142"/>
      <c r="B812" s="143"/>
      <c r="C812" s="143"/>
      <c r="D812" s="142"/>
      <c r="E812" s="142"/>
      <c r="F812" s="142"/>
      <c r="G812" s="142"/>
      <c r="H812" s="142"/>
      <c r="I812" s="142"/>
      <c r="J812" s="142"/>
    </row>
    <row r="813" spans="1:10">
      <c r="A813" s="142"/>
      <c r="B813" s="143"/>
      <c r="C813" s="143"/>
      <c r="D813" s="142"/>
      <c r="E813" s="142"/>
      <c r="F813" s="142"/>
      <c r="G813" s="142"/>
      <c r="H813" s="142"/>
      <c r="I813" s="142"/>
      <c r="J813" s="142"/>
    </row>
    <row r="814" spans="1:10">
      <c r="A814" s="142"/>
      <c r="B814" s="143"/>
      <c r="C814" s="143"/>
      <c r="D814" s="142"/>
      <c r="E814" s="142"/>
      <c r="F814" s="142"/>
      <c r="G814" s="142"/>
      <c r="H814" s="142"/>
      <c r="I814" s="142"/>
      <c r="J814" s="142"/>
    </row>
    <row r="815" spans="1:10">
      <c r="A815" s="142"/>
      <c r="B815" s="143"/>
      <c r="C815" s="143"/>
      <c r="D815" s="142"/>
      <c r="E815" s="142"/>
      <c r="F815" s="142"/>
      <c r="G815" s="142"/>
      <c r="H815" s="142"/>
      <c r="I815" s="142"/>
      <c r="J815" s="142"/>
    </row>
    <row r="816" spans="1:10">
      <c r="A816" s="142"/>
      <c r="B816" s="143"/>
      <c r="C816" s="143"/>
      <c r="D816" s="142"/>
      <c r="E816" s="142"/>
      <c r="F816" s="142"/>
      <c r="G816" s="142"/>
      <c r="H816" s="142"/>
      <c r="I816" s="142"/>
      <c r="J816" s="142"/>
    </row>
    <row r="817" spans="1:10">
      <c r="A817" s="142"/>
      <c r="B817" s="143"/>
      <c r="C817" s="143"/>
      <c r="D817" s="142"/>
      <c r="E817" s="142"/>
      <c r="F817" s="142"/>
      <c r="G817" s="142"/>
      <c r="H817" s="142"/>
      <c r="I817" s="142"/>
      <c r="J817" s="142"/>
    </row>
    <row r="818" spans="1:10">
      <c r="A818" s="142"/>
      <c r="B818" s="143"/>
      <c r="C818" s="143"/>
      <c r="D818" s="142"/>
      <c r="E818" s="142"/>
      <c r="F818" s="142"/>
      <c r="G818" s="142"/>
      <c r="H818" s="142"/>
      <c r="I818" s="142"/>
      <c r="J818" s="142"/>
    </row>
    <row r="819" spans="1:10">
      <c r="A819" s="142"/>
      <c r="B819" s="143"/>
      <c r="C819" s="143"/>
      <c r="D819" s="142"/>
      <c r="E819" s="142"/>
      <c r="F819" s="142"/>
      <c r="G819" s="142"/>
      <c r="H819" s="142"/>
      <c r="I819" s="142"/>
      <c r="J819" s="142"/>
    </row>
    <row r="820" spans="1:10">
      <c r="A820" s="142"/>
      <c r="B820" s="143"/>
      <c r="C820" s="143"/>
      <c r="D820" s="142"/>
      <c r="E820" s="142"/>
      <c r="F820" s="142"/>
      <c r="G820" s="142"/>
      <c r="H820" s="142"/>
      <c r="I820" s="142"/>
      <c r="J820" s="142"/>
    </row>
    <row r="821" spans="1:10">
      <c r="A821" s="142"/>
      <c r="B821" s="143"/>
      <c r="C821" s="143"/>
      <c r="D821" s="142"/>
      <c r="E821" s="142"/>
      <c r="F821" s="142"/>
      <c r="G821" s="142"/>
      <c r="H821" s="142"/>
      <c r="I821" s="142"/>
      <c r="J821" s="142"/>
    </row>
    <row r="822" spans="1:10">
      <c r="A822" s="142"/>
      <c r="B822" s="143"/>
      <c r="C822" s="143"/>
      <c r="D822" s="142"/>
      <c r="E822" s="142"/>
      <c r="F822" s="142"/>
      <c r="G822" s="142"/>
      <c r="H822" s="142"/>
      <c r="I822" s="142"/>
      <c r="J822" s="142"/>
    </row>
    <row r="823" spans="1:10">
      <c r="A823" s="142"/>
      <c r="B823" s="143"/>
      <c r="C823" s="143"/>
      <c r="D823" s="142"/>
      <c r="E823" s="142"/>
      <c r="F823" s="142"/>
      <c r="G823" s="142"/>
      <c r="H823" s="142"/>
      <c r="I823" s="142"/>
      <c r="J823" s="142"/>
    </row>
    <row r="824" spans="1:10">
      <c r="A824" s="142"/>
      <c r="B824" s="143"/>
      <c r="C824" s="143"/>
      <c r="D824" s="142"/>
      <c r="E824" s="142"/>
      <c r="F824" s="142"/>
      <c r="G824" s="142"/>
      <c r="H824" s="142"/>
      <c r="I824" s="142"/>
      <c r="J824" s="142"/>
    </row>
    <row r="825" spans="1:10">
      <c r="A825" s="142"/>
      <c r="B825" s="143"/>
      <c r="C825" s="143"/>
      <c r="D825" s="142"/>
      <c r="E825" s="142"/>
      <c r="F825" s="142"/>
      <c r="G825" s="142"/>
      <c r="H825" s="142"/>
      <c r="I825" s="142"/>
      <c r="J825" s="142"/>
    </row>
    <row r="826" spans="1:10">
      <c r="A826" s="142"/>
      <c r="B826" s="143"/>
      <c r="C826" s="143"/>
      <c r="D826" s="142"/>
      <c r="E826" s="142"/>
      <c r="F826" s="142"/>
      <c r="G826" s="142"/>
      <c r="H826" s="142"/>
      <c r="I826" s="142"/>
      <c r="J826" s="142"/>
    </row>
    <row r="827" spans="1:10">
      <c r="A827" s="142"/>
      <c r="B827" s="143"/>
      <c r="C827" s="143"/>
      <c r="D827" s="142"/>
      <c r="E827" s="142"/>
      <c r="F827" s="142"/>
      <c r="G827" s="142"/>
      <c r="H827" s="142"/>
      <c r="I827" s="142"/>
      <c r="J827" s="142"/>
    </row>
    <row r="828" spans="1:10">
      <c r="A828" s="142"/>
      <c r="B828" s="143"/>
      <c r="C828" s="143"/>
      <c r="D828" s="142"/>
      <c r="E828" s="142"/>
      <c r="F828" s="142"/>
      <c r="G828" s="142"/>
      <c r="H828" s="142"/>
      <c r="I828" s="142"/>
      <c r="J828" s="142"/>
    </row>
    <row r="829" spans="1:10">
      <c r="A829" s="142"/>
      <c r="B829" s="143"/>
      <c r="C829" s="143"/>
      <c r="D829" s="142"/>
      <c r="E829" s="142"/>
      <c r="F829" s="142"/>
      <c r="G829" s="142"/>
      <c r="H829" s="142"/>
      <c r="I829" s="142"/>
      <c r="J829" s="142"/>
    </row>
    <row r="830" spans="1:10">
      <c r="A830" s="142"/>
      <c r="B830" s="143"/>
      <c r="C830" s="143"/>
      <c r="D830" s="142"/>
      <c r="E830" s="142"/>
      <c r="F830" s="142"/>
      <c r="G830" s="142"/>
      <c r="H830" s="142"/>
      <c r="I830" s="142"/>
      <c r="J830" s="142"/>
    </row>
    <row r="831" spans="1:10">
      <c r="A831" s="142"/>
      <c r="B831" s="143"/>
      <c r="C831" s="143"/>
      <c r="D831" s="142"/>
      <c r="E831" s="142"/>
      <c r="F831" s="142"/>
      <c r="G831" s="142"/>
      <c r="H831" s="142"/>
      <c r="I831" s="142"/>
      <c r="J831" s="142"/>
    </row>
    <row r="832" spans="1:10">
      <c r="A832" s="142"/>
      <c r="B832" s="143"/>
      <c r="C832" s="143"/>
      <c r="D832" s="142"/>
      <c r="E832" s="142"/>
      <c r="F832" s="142"/>
      <c r="G832" s="142"/>
      <c r="H832" s="142"/>
      <c r="I832" s="142"/>
      <c r="J832" s="142"/>
    </row>
    <row r="833" spans="1:10">
      <c r="A833" s="142"/>
      <c r="B833" s="143"/>
      <c r="C833" s="143"/>
      <c r="D833" s="142"/>
      <c r="E833" s="142"/>
      <c r="F833" s="142"/>
      <c r="G833" s="142"/>
      <c r="H833" s="142"/>
      <c r="I833" s="142"/>
      <c r="J833" s="142"/>
    </row>
    <row r="834" spans="1:10">
      <c r="A834" s="142"/>
      <c r="B834" s="143"/>
      <c r="C834" s="143"/>
      <c r="D834" s="142"/>
      <c r="E834" s="142"/>
      <c r="F834" s="142"/>
      <c r="G834" s="142"/>
      <c r="H834" s="142"/>
      <c r="I834" s="142"/>
      <c r="J834" s="142"/>
    </row>
    <row r="835" spans="1:10">
      <c r="A835" s="142"/>
      <c r="B835" s="143"/>
      <c r="C835" s="143"/>
      <c r="D835" s="142"/>
      <c r="E835" s="142"/>
      <c r="F835" s="142"/>
      <c r="G835" s="142"/>
      <c r="H835" s="142"/>
      <c r="I835" s="142"/>
      <c r="J835" s="142"/>
    </row>
    <row r="836" spans="1:10">
      <c r="A836" s="142"/>
      <c r="B836" s="143"/>
      <c r="C836" s="143"/>
      <c r="D836" s="142"/>
      <c r="E836" s="142"/>
      <c r="F836" s="142"/>
      <c r="G836" s="142"/>
      <c r="H836" s="142"/>
      <c r="I836" s="142"/>
      <c r="J836" s="142"/>
    </row>
    <row r="837" spans="1:10">
      <c r="A837" s="142"/>
      <c r="B837" s="143"/>
      <c r="C837" s="143"/>
      <c r="D837" s="142"/>
      <c r="E837" s="142"/>
      <c r="F837" s="142"/>
      <c r="G837" s="142"/>
      <c r="H837" s="142"/>
      <c r="I837" s="142"/>
      <c r="J837" s="142"/>
    </row>
    <row r="838" spans="1:10">
      <c r="A838" s="142"/>
      <c r="B838" s="143"/>
      <c r="C838" s="143"/>
      <c r="D838" s="142"/>
      <c r="E838" s="142"/>
      <c r="F838" s="142"/>
      <c r="G838" s="142"/>
      <c r="H838" s="142"/>
      <c r="I838" s="142"/>
      <c r="J838" s="142"/>
    </row>
    <row r="839" spans="1:10">
      <c r="A839" s="142"/>
      <c r="B839" s="143"/>
      <c r="C839" s="143"/>
      <c r="D839" s="142"/>
      <c r="E839" s="142"/>
      <c r="F839" s="142"/>
      <c r="G839" s="142"/>
      <c r="H839" s="142"/>
      <c r="I839" s="142"/>
      <c r="J839" s="142"/>
    </row>
    <row r="840" spans="1:10">
      <c r="A840" s="142"/>
      <c r="B840" s="143"/>
      <c r="C840" s="143"/>
      <c r="D840" s="142"/>
      <c r="E840" s="142"/>
      <c r="F840" s="142"/>
      <c r="G840" s="142"/>
      <c r="H840" s="142"/>
      <c r="I840" s="142"/>
      <c r="J840" s="142"/>
    </row>
    <row r="841" spans="1:10">
      <c r="A841" s="142"/>
      <c r="B841" s="143"/>
      <c r="C841" s="143"/>
      <c r="D841" s="142"/>
      <c r="E841" s="142"/>
      <c r="F841" s="142"/>
      <c r="G841" s="142"/>
      <c r="H841" s="142"/>
      <c r="I841" s="142"/>
      <c r="J841" s="142"/>
    </row>
    <row r="842" spans="1:10">
      <c r="A842" s="142"/>
      <c r="B842" s="143"/>
      <c r="C842" s="143"/>
      <c r="D842" s="142"/>
      <c r="E842" s="142"/>
      <c r="F842" s="142"/>
      <c r="G842" s="142"/>
      <c r="H842" s="142"/>
      <c r="I842" s="142"/>
      <c r="J842" s="142"/>
    </row>
    <row r="843" spans="1:10">
      <c r="A843" s="142"/>
      <c r="B843" s="143"/>
      <c r="C843" s="143"/>
      <c r="D843" s="142"/>
      <c r="E843" s="142"/>
      <c r="F843" s="142"/>
      <c r="G843" s="142"/>
      <c r="H843" s="142"/>
      <c r="I843" s="142"/>
      <c r="J843" s="142"/>
    </row>
    <row r="844" spans="1:10">
      <c r="A844" s="142"/>
      <c r="B844" s="143"/>
      <c r="C844" s="143"/>
      <c r="D844" s="142"/>
      <c r="E844" s="142"/>
      <c r="F844" s="142"/>
      <c r="G844" s="142"/>
      <c r="H844" s="142"/>
      <c r="I844" s="142"/>
      <c r="J844" s="142"/>
    </row>
    <row r="845" spans="1:10">
      <c r="A845" s="142"/>
      <c r="B845" s="143"/>
      <c r="C845" s="143"/>
      <c r="D845" s="142"/>
      <c r="E845" s="142"/>
      <c r="F845" s="142"/>
      <c r="G845" s="142"/>
      <c r="H845" s="142"/>
      <c r="I845" s="142"/>
      <c r="J845" s="142"/>
    </row>
    <row r="846" spans="1:10">
      <c r="A846" s="142"/>
      <c r="B846" s="143"/>
      <c r="C846" s="143"/>
      <c r="D846" s="142"/>
      <c r="E846" s="142"/>
      <c r="F846" s="142"/>
      <c r="G846" s="142"/>
      <c r="H846" s="142"/>
      <c r="I846" s="142"/>
      <c r="J846" s="142"/>
    </row>
    <row r="847" spans="1:10">
      <c r="A847" s="142"/>
      <c r="B847" s="143"/>
      <c r="C847" s="143"/>
      <c r="D847" s="142"/>
      <c r="E847" s="142"/>
      <c r="F847" s="142"/>
      <c r="G847" s="142"/>
      <c r="H847" s="142"/>
      <c r="I847" s="142"/>
      <c r="J847" s="142"/>
    </row>
    <row r="848" spans="1:10">
      <c r="A848" s="142"/>
      <c r="B848" s="143"/>
      <c r="C848" s="143"/>
      <c r="D848" s="142"/>
      <c r="E848" s="142"/>
      <c r="F848" s="142"/>
      <c r="G848" s="142"/>
      <c r="H848" s="142"/>
      <c r="I848" s="142"/>
      <c r="J848" s="142"/>
    </row>
    <row r="849" spans="1:10">
      <c r="A849" s="142"/>
      <c r="B849" s="143"/>
      <c r="C849" s="143"/>
      <c r="D849" s="142"/>
      <c r="E849" s="142"/>
      <c r="F849" s="142"/>
      <c r="G849" s="142"/>
      <c r="H849" s="142"/>
      <c r="I849" s="142"/>
      <c r="J849" s="142"/>
    </row>
    <row r="850" spans="1:10">
      <c r="A850" s="142"/>
      <c r="B850" s="143"/>
      <c r="C850" s="143"/>
      <c r="D850" s="142"/>
      <c r="E850" s="142"/>
      <c r="F850" s="142"/>
      <c r="G850" s="142"/>
      <c r="H850" s="142"/>
      <c r="I850" s="142"/>
      <c r="J850" s="142"/>
    </row>
    <row r="851" spans="1:10">
      <c r="A851" s="142"/>
      <c r="B851" s="143"/>
      <c r="C851" s="143"/>
      <c r="D851" s="142"/>
      <c r="E851" s="142"/>
      <c r="F851" s="142"/>
      <c r="G851" s="142"/>
      <c r="H851" s="142"/>
      <c r="I851" s="142"/>
      <c r="J851" s="142"/>
    </row>
    <row r="852" spans="1:10">
      <c r="A852" s="142"/>
      <c r="B852" s="143"/>
      <c r="C852" s="143"/>
      <c r="D852" s="142"/>
      <c r="E852" s="142"/>
      <c r="F852" s="142"/>
      <c r="G852" s="142"/>
      <c r="H852" s="142"/>
      <c r="I852" s="142"/>
      <c r="J852" s="142"/>
    </row>
    <row r="853" spans="1:10">
      <c r="A853" s="142"/>
      <c r="B853" s="143"/>
      <c r="C853" s="143"/>
      <c r="D853" s="142"/>
      <c r="E853" s="142"/>
      <c r="F853" s="142"/>
      <c r="G853" s="142"/>
      <c r="H853" s="142"/>
      <c r="I853" s="142"/>
      <c r="J853" s="142"/>
    </row>
    <row r="854" spans="1:10">
      <c r="A854" s="142"/>
      <c r="B854" s="143"/>
      <c r="C854" s="143"/>
      <c r="D854" s="142"/>
      <c r="E854" s="142"/>
      <c r="F854" s="142"/>
      <c r="G854" s="142"/>
      <c r="H854" s="142"/>
      <c r="I854" s="142"/>
      <c r="J854" s="142"/>
    </row>
    <row r="855" spans="1:10">
      <c r="A855" s="142"/>
      <c r="B855" s="143"/>
      <c r="C855" s="143"/>
      <c r="D855" s="142"/>
      <c r="E855" s="142"/>
      <c r="F855" s="142"/>
      <c r="G855" s="142"/>
      <c r="H855" s="142"/>
      <c r="I855" s="142"/>
      <c r="J855" s="142"/>
    </row>
    <row r="856" spans="1:10">
      <c r="A856" s="142"/>
      <c r="B856" s="143"/>
      <c r="C856" s="143"/>
      <c r="D856" s="142"/>
      <c r="E856" s="142"/>
      <c r="F856" s="142"/>
      <c r="G856" s="142"/>
      <c r="H856" s="142"/>
      <c r="I856" s="142"/>
      <c r="J856" s="142"/>
    </row>
    <row r="857" spans="1:10">
      <c r="A857" s="142"/>
      <c r="B857" s="143"/>
      <c r="C857" s="143"/>
      <c r="D857" s="142"/>
      <c r="E857" s="142"/>
      <c r="F857" s="142"/>
      <c r="G857" s="142"/>
      <c r="H857" s="142"/>
      <c r="I857" s="142"/>
      <c r="J857" s="142"/>
    </row>
    <row r="858" spans="1:10">
      <c r="A858" s="142"/>
      <c r="B858" s="143"/>
      <c r="C858" s="143"/>
      <c r="D858" s="142"/>
      <c r="E858" s="142"/>
      <c r="F858" s="142"/>
      <c r="G858" s="142"/>
      <c r="H858" s="142"/>
      <c r="I858" s="142"/>
      <c r="J858" s="142"/>
    </row>
    <row r="859" spans="1:10">
      <c r="A859" s="142"/>
      <c r="B859" s="143"/>
      <c r="C859" s="143"/>
      <c r="D859" s="142"/>
      <c r="E859" s="142"/>
      <c r="F859" s="142"/>
      <c r="G859" s="142"/>
      <c r="H859" s="142"/>
      <c r="I859" s="142"/>
      <c r="J859" s="142"/>
    </row>
    <row r="860" spans="1:10">
      <c r="A860" s="142"/>
      <c r="B860" s="143"/>
      <c r="C860" s="143"/>
      <c r="D860" s="142"/>
      <c r="E860" s="142"/>
      <c r="F860" s="142"/>
      <c r="G860" s="142"/>
      <c r="H860" s="142"/>
      <c r="I860" s="142"/>
      <c r="J860" s="142"/>
    </row>
    <row r="861" spans="1:10">
      <c r="A861" s="142"/>
      <c r="B861" s="143"/>
      <c r="C861" s="143"/>
      <c r="D861" s="142"/>
      <c r="E861" s="142"/>
      <c r="F861" s="142"/>
      <c r="G861" s="142"/>
      <c r="H861" s="142"/>
      <c r="I861" s="142"/>
      <c r="J861" s="142"/>
    </row>
    <row r="862" spans="1:10">
      <c r="A862" s="142"/>
      <c r="B862" s="143"/>
      <c r="C862" s="143"/>
      <c r="D862" s="142"/>
      <c r="E862" s="142"/>
      <c r="F862" s="142"/>
      <c r="G862" s="142"/>
      <c r="H862" s="142"/>
      <c r="I862" s="142"/>
      <c r="J862" s="142"/>
    </row>
    <row r="863" spans="1:10">
      <c r="A863" s="142"/>
      <c r="B863" s="143"/>
      <c r="C863" s="143"/>
      <c r="D863" s="142"/>
      <c r="E863" s="142"/>
      <c r="F863" s="142"/>
      <c r="G863" s="142"/>
      <c r="H863" s="142"/>
      <c r="I863" s="142"/>
      <c r="J863" s="142"/>
    </row>
    <row r="864" spans="1:10">
      <c r="A864" s="142"/>
      <c r="B864" s="143"/>
      <c r="C864" s="143"/>
      <c r="D864" s="142"/>
      <c r="E864" s="142"/>
      <c r="F864" s="142"/>
      <c r="G864" s="142"/>
      <c r="H864" s="142"/>
      <c r="I864" s="142"/>
      <c r="J864" s="142"/>
    </row>
    <row r="865" spans="1:10">
      <c r="A865" s="142"/>
      <c r="B865" s="143"/>
      <c r="C865" s="143"/>
      <c r="D865" s="142"/>
      <c r="E865" s="142"/>
      <c r="F865" s="142"/>
      <c r="G865" s="142"/>
      <c r="H865" s="142"/>
      <c r="I865" s="142"/>
      <c r="J865" s="142"/>
    </row>
    <row r="866" spans="1:10">
      <c r="A866" s="142"/>
      <c r="B866" s="143"/>
      <c r="C866" s="143"/>
      <c r="D866" s="142"/>
      <c r="E866" s="142"/>
      <c r="F866" s="142"/>
      <c r="G866" s="142"/>
      <c r="H866" s="142"/>
      <c r="I866" s="142"/>
      <c r="J866" s="142"/>
    </row>
    <row r="867" spans="1:10">
      <c r="A867" s="142"/>
      <c r="B867" s="143"/>
      <c r="C867" s="143"/>
      <c r="D867" s="142"/>
      <c r="E867" s="142"/>
      <c r="F867" s="142"/>
      <c r="G867" s="142"/>
      <c r="H867" s="142"/>
      <c r="I867" s="142"/>
      <c r="J867" s="142"/>
    </row>
    <row r="868" spans="1:10">
      <c r="A868" s="142"/>
      <c r="B868" s="143"/>
      <c r="C868" s="143"/>
      <c r="D868" s="142"/>
      <c r="E868" s="142"/>
      <c r="F868" s="142"/>
      <c r="G868" s="142"/>
      <c r="H868" s="142"/>
      <c r="I868" s="142"/>
      <c r="J868" s="142"/>
    </row>
    <row r="869" spans="1:10">
      <c r="A869" s="142"/>
      <c r="B869" s="143"/>
      <c r="C869" s="143"/>
      <c r="D869" s="142"/>
      <c r="E869" s="142"/>
      <c r="F869" s="142"/>
      <c r="G869" s="142"/>
      <c r="H869" s="142"/>
      <c r="I869" s="142"/>
      <c r="J869" s="142"/>
    </row>
    <row r="870" spans="1:10">
      <c r="A870" s="142"/>
      <c r="B870" s="143"/>
      <c r="C870" s="143"/>
      <c r="D870" s="142"/>
      <c r="E870" s="142"/>
      <c r="F870" s="142"/>
      <c r="G870" s="142"/>
      <c r="H870" s="142"/>
      <c r="I870" s="142"/>
      <c r="J870" s="142"/>
    </row>
    <row r="871" spans="1:10">
      <c r="A871" s="142"/>
      <c r="B871" s="143"/>
      <c r="C871" s="143"/>
      <c r="D871" s="142"/>
      <c r="E871" s="142"/>
      <c r="F871" s="142"/>
      <c r="G871" s="142"/>
      <c r="H871" s="142"/>
      <c r="I871" s="142"/>
      <c r="J871" s="142"/>
    </row>
    <row r="872" spans="1:10">
      <c r="A872" s="142"/>
      <c r="B872" s="143"/>
      <c r="C872" s="143"/>
      <c r="D872" s="142"/>
      <c r="E872" s="142"/>
      <c r="F872" s="142"/>
      <c r="G872" s="142"/>
      <c r="H872" s="142"/>
      <c r="I872" s="142"/>
      <c r="J872" s="142"/>
    </row>
    <row r="873" spans="1:10">
      <c r="A873" s="142"/>
      <c r="B873" s="143"/>
      <c r="C873" s="143"/>
      <c r="D873" s="142"/>
      <c r="E873" s="142"/>
      <c r="F873" s="142"/>
      <c r="G873" s="142"/>
      <c r="H873" s="142"/>
      <c r="I873" s="142"/>
      <c r="J873" s="142"/>
    </row>
    <row r="874" spans="1:10">
      <c r="A874" s="142"/>
      <c r="B874" s="143"/>
      <c r="C874" s="143"/>
      <c r="D874" s="142"/>
      <c r="E874" s="142"/>
      <c r="F874" s="142"/>
      <c r="G874" s="142"/>
      <c r="H874" s="142"/>
      <c r="I874" s="142"/>
      <c r="J874" s="142"/>
    </row>
    <row r="875" spans="1:10">
      <c r="A875" s="142"/>
      <c r="B875" s="143"/>
      <c r="C875" s="143"/>
      <c r="D875" s="142"/>
      <c r="E875" s="142"/>
      <c r="F875" s="142"/>
      <c r="G875" s="142"/>
      <c r="H875" s="142"/>
      <c r="I875" s="142"/>
      <c r="J875" s="142"/>
    </row>
    <row r="876" spans="1:10">
      <c r="A876" s="142"/>
      <c r="B876" s="143"/>
      <c r="C876" s="143"/>
      <c r="D876" s="142"/>
      <c r="E876" s="142"/>
      <c r="F876" s="142"/>
      <c r="G876" s="142"/>
      <c r="H876" s="142"/>
      <c r="I876" s="142"/>
      <c r="J876" s="142"/>
    </row>
    <row r="877" spans="1:10">
      <c r="A877" s="142"/>
      <c r="B877" s="143"/>
      <c r="C877" s="143"/>
      <c r="D877" s="142"/>
      <c r="E877" s="142"/>
      <c r="F877" s="142"/>
      <c r="G877" s="142"/>
      <c r="H877" s="142"/>
      <c r="I877" s="142"/>
      <c r="J877" s="142"/>
    </row>
    <row r="878" spans="1:10">
      <c r="A878" s="142"/>
      <c r="B878" s="143"/>
      <c r="C878" s="143"/>
      <c r="D878" s="142"/>
      <c r="E878" s="142"/>
      <c r="F878" s="142"/>
      <c r="G878" s="142"/>
      <c r="H878" s="142"/>
      <c r="I878" s="142"/>
      <c r="J878" s="142"/>
    </row>
    <row r="879" spans="1:10">
      <c r="A879" s="142"/>
      <c r="B879" s="143"/>
      <c r="C879" s="143"/>
      <c r="D879" s="142"/>
      <c r="E879" s="142"/>
      <c r="F879" s="142"/>
      <c r="G879" s="142"/>
      <c r="H879" s="142"/>
      <c r="I879" s="142"/>
      <c r="J879" s="142"/>
    </row>
    <row r="880" spans="1:10">
      <c r="A880" s="142"/>
      <c r="B880" s="143"/>
      <c r="C880" s="143"/>
      <c r="D880" s="142"/>
      <c r="E880" s="142"/>
      <c r="F880" s="142"/>
      <c r="G880" s="142"/>
      <c r="H880" s="142"/>
      <c r="I880" s="142"/>
      <c r="J880" s="142"/>
    </row>
    <row r="881" spans="1:10">
      <c r="A881" s="142"/>
      <c r="B881" s="143"/>
      <c r="C881" s="143"/>
      <c r="D881" s="142"/>
      <c r="E881" s="142"/>
      <c r="F881" s="142"/>
      <c r="G881" s="142"/>
      <c r="H881" s="142"/>
      <c r="I881" s="142"/>
      <c r="J881" s="142"/>
    </row>
    <row r="882" spans="1:10">
      <c r="A882" s="142"/>
      <c r="B882" s="143"/>
      <c r="C882" s="143"/>
      <c r="D882" s="142"/>
      <c r="E882" s="142"/>
      <c r="F882" s="142"/>
      <c r="G882" s="142"/>
      <c r="H882" s="142"/>
      <c r="I882" s="142"/>
      <c r="J882" s="142"/>
    </row>
    <row r="883" spans="1:10">
      <c r="A883" s="142"/>
      <c r="B883" s="143"/>
      <c r="C883" s="143"/>
      <c r="D883" s="142"/>
      <c r="E883" s="142"/>
      <c r="F883" s="142"/>
      <c r="G883" s="142"/>
      <c r="H883" s="142"/>
      <c r="I883" s="142"/>
      <c r="J883" s="142"/>
    </row>
    <row r="884" spans="1:10">
      <c r="A884" s="142"/>
      <c r="B884" s="143"/>
      <c r="C884" s="143"/>
      <c r="D884" s="142"/>
      <c r="E884" s="142"/>
      <c r="F884" s="142"/>
      <c r="G884" s="142"/>
      <c r="H884" s="142"/>
      <c r="I884" s="142"/>
      <c r="J884" s="142"/>
    </row>
    <row r="885" spans="1:10">
      <c r="A885" s="142"/>
      <c r="B885" s="143"/>
      <c r="C885" s="143"/>
      <c r="D885" s="142"/>
      <c r="E885" s="142"/>
      <c r="F885" s="142"/>
      <c r="G885" s="142"/>
      <c r="H885" s="142"/>
      <c r="I885" s="142"/>
      <c r="J885" s="142"/>
    </row>
    <row r="886" spans="1:10">
      <c r="A886" s="142"/>
      <c r="B886" s="143"/>
      <c r="C886" s="143"/>
      <c r="D886" s="142"/>
      <c r="E886" s="142"/>
      <c r="F886" s="142"/>
      <c r="G886" s="142"/>
      <c r="H886" s="142"/>
      <c r="I886" s="142"/>
      <c r="J886" s="142"/>
    </row>
    <row r="887" spans="1:10">
      <c r="A887" s="142"/>
      <c r="B887" s="143"/>
      <c r="C887" s="143"/>
      <c r="D887" s="142"/>
      <c r="E887" s="142"/>
      <c r="F887" s="142"/>
      <c r="G887" s="142"/>
      <c r="H887" s="142"/>
      <c r="I887" s="142"/>
      <c r="J887" s="142"/>
    </row>
    <row r="888" spans="1:10">
      <c r="A888" s="142"/>
      <c r="B888" s="143"/>
      <c r="C888" s="143"/>
      <c r="D888" s="142"/>
      <c r="E888" s="142"/>
      <c r="F888" s="142"/>
      <c r="G888" s="142"/>
      <c r="H888" s="142"/>
      <c r="I888" s="142"/>
      <c r="J888" s="142"/>
    </row>
    <row r="889" spans="1:10">
      <c r="A889" s="142"/>
      <c r="B889" s="143"/>
      <c r="C889" s="143"/>
      <c r="D889" s="142"/>
      <c r="E889" s="142"/>
      <c r="F889" s="142"/>
      <c r="G889" s="142"/>
      <c r="H889" s="142"/>
      <c r="I889" s="142"/>
      <c r="J889" s="142"/>
    </row>
    <row r="890" spans="1:10">
      <c r="A890" s="142"/>
      <c r="B890" s="143"/>
      <c r="C890" s="143"/>
      <c r="D890" s="142"/>
      <c r="E890" s="142"/>
      <c r="F890" s="142"/>
      <c r="G890" s="142"/>
      <c r="H890" s="142"/>
      <c r="I890" s="142"/>
      <c r="J890" s="142"/>
    </row>
    <row r="891" spans="1:10">
      <c r="A891" s="142"/>
      <c r="B891" s="143"/>
      <c r="C891" s="143"/>
      <c r="D891" s="142"/>
      <c r="E891" s="142"/>
      <c r="F891" s="142"/>
      <c r="G891" s="142"/>
      <c r="H891" s="142"/>
      <c r="I891" s="142"/>
      <c r="J891" s="142"/>
    </row>
    <row r="892" spans="1:10">
      <c r="A892" s="142"/>
      <c r="B892" s="143"/>
      <c r="C892" s="143"/>
      <c r="D892" s="142"/>
      <c r="E892" s="142"/>
      <c r="F892" s="142"/>
      <c r="G892" s="142"/>
      <c r="H892" s="142"/>
      <c r="I892" s="142"/>
      <c r="J892" s="142"/>
    </row>
    <row r="893" spans="1:10">
      <c r="A893" s="142"/>
      <c r="B893" s="143"/>
      <c r="C893" s="143"/>
      <c r="D893" s="142"/>
      <c r="E893" s="142"/>
      <c r="F893" s="142"/>
      <c r="G893" s="142"/>
      <c r="H893" s="142"/>
      <c r="I893" s="142"/>
      <c r="J893" s="142"/>
    </row>
    <row r="894" spans="1:10">
      <c r="A894" s="142"/>
      <c r="B894" s="143"/>
      <c r="C894" s="143"/>
      <c r="D894" s="142"/>
      <c r="E894" s="142"/>
      <c r="F894" s="142"/>
      <c r="G894" s="142"/>
      <c r="H894" s="142"/>
      <c r="I894" s="142"/>
      <c r="J894" s="142"/>
    </row>
    <row r="895" spans="1:10">
      <c r="A895" s="142"/>
      <c r="B895" s="143"/>
      <c r="C895" s="143"/>
      <c r="D895" s="142"/>
      <c r="E895" s="142"/>
      <c r="F895" s="142"/>
      <c r="G895" s="142"/>
      <c r="H895" s="142"/>
      <c r="I895" s="142"/>
      <c r="J895" s="142"/>
    </row>
    <row r="896" spans="1:10">
      <c r="A896" s="142"/>
      <c r="B896" s="143"/>
      <c r="C896" s="143"/>
      <c r="D896" s="142"/>
      <c r="E896" s="142"/>
      <c r="F896" s="142"/>
      <c r="G896" s="142"/>
      <c r="H896" s="142"/>
      <c r="I896" s="142"/>
      <c r="J896" s="142"/>
    </row>
    <row r="897" spans="1:10">
      <c r="A897" s="142"/>
      <c r="B897" s="143"/>
      <c r="C897" s="143"/>
      <c r="D897" s="142"/>
      <c r="E897" s="142"/>
      <c r="F897" s="142"/>
      <c r="G897" s="142"/>
      <c r="H897" s="142"/>
      <c r="I897" s="142"/>
      <c r="J897" s="142"/>
    </row>
    <row r="898" spans="1:10">
      <c r="A898" s="142"/>
      <c r="B898" s="143"/>
      <c r="C898" s="143"/>
      <c r="D898" s="142"/>
      <c r="E898" s="142"/>
      <c r="F898" s="142"/>
      <c r="G898" s="142"/>
      <c r="H898" s="142"/>
      <c r="I898" s="142"/>
      <c r="J898" s="142"/>
    </row>
    <row r="899" spans="1:10">
      <c r="A899" s="142"/>
      <c r="B899" s="143"/>
      <c r="C899" s="143"/>
      <c r="D899" s="142"/>
      <c r="E899" s="142"/>
      <c r="F899" s="142"/>
      <c r="G899" s="142"/>
      <c r="H899" s="142"/>
      <c r="I899" s="142"/>
      <c r="J899" s="142"/>
    </row>
    <row r="900" spans="1:10">
      <c r="A900" s="142"/>
      <c r="B900" s="143"/>
      <c r="C900" s="143"/>
      <c r="D900" s="142"/>
      <c r="E900" s="142"/>
      <c r="F900" s="142"/>
      <c r="G900" s="142"/>
      <c r="H900" s="142"/>
      <c r="I900" s="142"/>
      <c r="J900" s="142"/>
    </row>
    <row r="901" spans="1:10">
      <c r="A901" s="142"/>
      <c r="B901" s="143"/>
      <c r="C901" s="143"/>
      <c r="D901" s="142"/>
      <c r="E901" s="142"/>
      <c r="F901" s="142"/>
      <c r="G901" s="142"/>
      <c r="H901" s="142"/>
      <c r="I901" s="142"/>
      <c r="J901" s="142"/>
    </row>
    <row r="902" spans="1:10">
      <c r="A902" s="142"/>
      <c r="B902" s="143"/>
      <c r="C902" s="143"/>
      <c r="D902" s="142"/>
      <c r="E902" s="142"/>
      <c r="F902" s="142"/>
      <c r="G902" s="142"/>
      <c r="H902" s="142"/>
      <c r="I902" s="142"/>
      <c r="J902" s="142"/>
    </row>
    <row r="903" spans="1:10">
      <c r="A903" s="142"/>
      <c r="B903" s="143"/>
      <c r="C903" s="143"/>
      <c r="D903" s="142"/>
      <c r="E903" s="142"/>
      <c r="F903" s="142"/>
      <c r="G903" s="142"/>
      <c r="H903" s="142"/>
      <c r="I903" s="142"/>
      <c r="J903" s="142"/>
    </row>
    <row r="904" spans="1:10">
      <c r="A904" s="142"/>
      <c r="B904" s="143"/>
      <c r="C904" s="143"/>
      <c r="D904" s="142"/>
      <c r="E904" s="142"/>
      <c r="F904" s="142"/>
      <c r="G904" s="142"/>
      <c r="H904" s="142"/>
      <c r="I904" s="142"/>
      <c r="J904" s="142"/>
    </row>
    <row r="905" spans="1:10">
      <c r="A905" s="142"/>
      <c r="B905" s="143"/>
      <c r="C905" s="143"/>
      <c r="D905" s="142"/>
      <c r="E905" s="142"/>
      <c r="F905" s="142"/>
      <c r="G905" s="142"/>
      <c r="H905" s="142"/>
      <c r="I905" s="142"/>
      <c r="J905" s="142"/>
    </row>
    <row r="906" spans="1:10">
      <c r="A906" s="142"/>
      <c r="B906" s="143"/>
      <c r="C906" s="143"/>
      <c r="D906" s="142"/>
      <c r="E906" s="142"/>
      <c r="F906" s="142"/>
      <c r="G906" s="142"/>
      <c r="H906" s="142"/>
      <c r="I906" s="142"/>
      <c r="J906" s="142"/>
    </row>
    <row r="907" spans="1:10">
      <c r="A907" s="142"/>
      <c r="B907" s="143"/>
      <c r="C907" s="143"/>
      <c r="D907" s="142"/>
      <c r="E907" s="142"/>
      <c r="F907" s="142"/>
      <c r="G907" s="142"/>
      <c r="H907" s="142"/>
      <c r="I907" s="142"/>
      <c r="J907" s="142"/>
    </row>
    <row r="908" spans="1:10">
      <c r="A908" s="142"/>
      <c r="B908" s="143"/>
      <c r="C908" s="143"/>
      <c r="D908" s="142"/>
      <c r="E908" s="142"/>
      <c r="F908" s="142"/>
      <c r="G908" s="142"/>
      <c r="H908" s="142"/>
      <c r="I908" s="142"/>
      <c r="J908" s="142"/>
    </row>
    <row r="909" spans="1:10">
      <c r="A909" s="142"/>
      <c r="B909" s="143"/>
      <c r="C909" s="143"/>
      <c r="D909" s="142"/>
      <c r="E909" s="142"/>
      <c r="F909" s="142"/>
      <c r="G909" s="142"/>
      <c r="H909" s="142"/>
      <c r="I909" s="142"/>
      <c r="J909" s="142"/>
    </row>
    <row r="910" spans="1:10">
      <c r="A910" s="142"/>
      <c r="B910" s="143"/>
      <c r="C910" s="143"/>
      <c r="D910" s="142"/>
      <c r="E910" s="142"/>
      <c r="F910" s="142"/>
      <c r="G910" s="142"/>
      <c r="H910" s="142"/>
      <c r="I910" s="142"/>
      <c r="J910" s="142"/>
    </row>
    <row r="911" spans="1:10">
      <c r="A911" s="142"/>
      <c r="B911" s="143"/>
      <c r="C911" s="143"/>
      <c r="D911" s="142"/>
      <c r="E911" s="142"/>
      <c r="F911" s="142"/>
      <c r="G911" s="142"/>
      <c r="H911" s="142"/>
      <c r="I911" s="142"/>
      <c r="J911" s="142"/>
    </row>
    <row r="912" spans="1:10">
      <c r="A912" s="142"/>
      <c r="B912" s="143"/>
      <c r="C912" s="143"/>
      <c r="D912" s="142"/>
      <c r="E912" s="142"/>
      <c r="F912" s="142"/>
      <c r="G912" s="142"/>
      <c r="H912" s="142"/>
      <c r="I912" s="142"/>
      <c r="J912" s="142"/>
    </row>
    <row r="913" spans="1:10">
      <c r="A913" s="142"/>
      <c r="B913" s="143"/>
      <c r="C913" s="143"/>
      <c r="D913" s="142"/>
      <c r="E913" s="142"/>
      <c r="F913" s="142"/>
      <c r="G913" s="142"/>
      <c r="H913" s="142"/>
      <c r="I913" s="142"/>
      <c r="J913" s="142"/>
    </row>
    <row r="914" spans="1:10">
      <c r="A914" s="142"/>
      <c r="B914" s="143"/>
      <c r="C914" s="143"/>
      <c r="D914" s="142"/>
      <c r="E914" s="142"/>
      <c r="F914" s="142"/>
      <c r="G914" s="142"/>
      <c r="H914" s="142"/>
      <c r="I914" s="142"/>
      <c r="J914" s="142"/>
    </row>
    <row r="915" spans="1:10">
      <c r="A915" s="142"/>
      <c r="B915" s="143"/>
      <c r="C915" s="143"/>
      <c r="D915" s="142"/>
      <c r="E915" s="142"/>
      <c r="F915" s="142"/>
      <c r="G915" s="142"/>
      <c r="H915" s="142"/>
      <c r="I915" s="142"/>
      <c r="J915" s="142"/>
    </row>
    <row r="916" spans="1:10">
      <c r="A916" s="142"/>
      <c r="B916" s="143"/>
      <c r="C916" s="143"/>
      <c r="D916" s="142"/>
      <c r="E916" s="142"/>
      <c r="F916" s="142"/>
      <c r="G916" s="142"/>
      <c r="H916" s="142"/>
      <c r="I916" s="142"/>
      <c r="J916" s="142"/>
    </row>
    <row r="917" spans="1:10">
      <c r="A917" s="142"/>
      <c r="B917" s="143"/>
      <c r="C917" s="143"/>
      <c r="D917" s="142"/>
      <c r="E917" s="142"/>
      <c r="F917" s="142"/>
      <c r="G917" s="142"/>
      <c r="H917" s="142"/>
      <c r="I917" s="142"/>
      <c r="J917" s="142"/>
    </row>
    <row r="918" spans="1:10">
      <c r="A918" s="142"/>
      <c r="B918" s="143"/>
      <c r="C918" s="143"/>
      <c r="D918" s="142"/>
      <c r="E918" s="142"/>
      <c r="F918" s="142"/>
      <c r="G918" s="142"/>
      <c r="H918" s="142"/>
      <c r="I918" s="142"/>
      <c r="J918" s="142"/>
    </row>
    <row r="919" spans="1:10">
      <c r="A919" s="142"/>
      <c r="B919" s="143"/>
      <c r="C919" s="143"/>
      <c r="D919" s="142"/>
      <c r="E919" s="142"/>
      <c r="F919" s="142"/>
      <c r="G919" s="142"/>
      <c r="H919" s="142"/>
      <c r="I919" s="142"/>
      <c r="J919" s="142"/>
    </row>
    <row r="920" spans="1:10">
      <c r="A920" s="142"/>
      <c r="B920" s="143"/>
      <c r="C920" s="143"/>
      <c r="D920" s="142"/>
      <c r="E920" s="142"/>
      <c r="F920" s="142"/>
      <c r="G920" s="142"/>
      <c r="H920" s="142"/>
      <c r="I920" s="142"/>
      <c r="J920" s="142"/>
    </row>
    <row r="921" spans="1:10">
      <c r="A921" s="142"/>
      <c r="B921" s="143"/>
      <c r="C921" s="143"/>
      <c r="D921" s="142"/>
      <c r="E921" s="142"/>
      <c r="F921" s="142"/>
      <c r="G921" s="142"/>
      <c r="H921" s="142"/>
      <c r="I921" s="142"/>
      <c r="J921" s="142"/>
    </row>
    <row r="922" spans="1:10">
      <c r="A922" s="142"/>
      <c r="B922" s="143"/>
      <c r="C922" s="143"/>
      <c r="D922" s="142"/>
      <c r="E922" s="142"/>
      <c r="F922" s="142"/>
      <c r="G922" s="142"/>
      <c r="H922" s="142"/>
      <c r="I922" s="142"/>
      <c r="J922" s="142"/>
    </row>
    <row r="923" spans="1:10">
      <c r="A923" s="142"/>
      <c r="B923" s="143"/>
      <c r="C923" s="143"/>
      <c r="D923" s="142"/>
      <c r="E923" s="142"/>
      <c r="F923" s="142"/>
      <c r="G923" s="142"/>
      <c r="H923" s="142"/>
      <c r="I923" s="142"/>
      <c r="J923" s="142"/>
    </row>
    <row r="924" spans="1:10">
      <c r="A924" s="142"/>
      <c r="B924" s="143"/>
      <c r="C924" s="143"/>
      <c r="D924" s="142"/>
      <c r="E924" s="142"/>
      <c r="F924" s="142"/>
      <c r="G924" s="142"/>
      <c r="H924" s="142"/>
      <c r="I924" s="142"/>
      <c r="J924" s="142"/>
    </row>
    <row r="925" spans="1:10">
      <c r="A925" s="142"/>
      <c r="B925" s="143"/>
      <c r="C925" s="143"/>
      <c r="D925" s="142"/>
      <c r="E925" s="142"/>
      <c r="F925" s="142"/>
      <c r="G925" s="142"/>
      <c r="H925" s="142"/>
      <c r="I925" s="142"/>
      <c r="J925" s="142"/>
    </row>
    <row r="926" spans="1:10">
      <c r="A926" s="142"/>
      <c r="B926" s="143"/>
      <c r="C926" s="143"/>
      <c r="D926" s="142"/>
      <c r="E926" s="142"/>
      <c r="F926" s="142"/>
      <c r="G926" s="142"/>
      <c r="H926" s="142"/>
      <c r="I926" s="142"/>
      <c r="J926" s="142"/>
    </row>
    <row r="927" spans="1:10">
      <c r="A927" s="142"/>
      <c r="B927" s="143"/>
      <c r="C927" s="143"/>
      <c r="D927" s="142"/>
      <c r="E927" s="142"/>
      <c r="F927" s="142"/>
      <c r="G927" s="142"/>
      <c r="H927" s="142"/>
      <c r="I927" s="142"/>
      <c r="J927" s="142"/>
    </row>
    <row r="928" spans="1:10">
      <c r="A928" s="142"/>
      <c r="B928" s="143"/>
      <c r="C928" s="143"/>
      <c r="D928" s="142"/>
      <c r="E928" s="142"/>
      <c r="F928" s="142"/>
      <c r="G928" s="142"/>
      <c r="H928" s="142"/>
      <c r="I928" s="142"/>
      <c r="J928" s="142"/>
    </row>
    <row r="929" spans="1:10">
      <c r="A929" s="142"/>
      <c r="B929" s="143"/>
      <c r="C929" s="143"/>
      <c r="D929" s="142"/>
      <c r="E929" s="142"/>
      <c r="F929" s="142"/>
      <c r="G929" s="142"/>
      <c r="H929" s="142"/>
      <c r="I929" s="142"/>
      <c r="J929" s="142"/>
    </row>
    <row r="930" spans="1:10">
      <c r="A930" s="142"/>
      <c r="B930" s="143"/>
      <c r="C930" s="143"/>
      <c r="D930" s="142"/>
      <c r="E930" s="142"/>
      <c r="F930" s="142"/>
      <c r="G930" s="142"/>
      <c r="H930" s="142"/>
      <c r="I930" s="142"/>
      <c r="J930" s="142"/>
    </row>
    <row r="931" spans="1:10">
      <c r="A931" s="142"/>
      <c r="B931" s="143"/>
      <c r="C931" s="143"/>
      <c r="D931" s="142"/>
      <c r="E931" s="142"/>
      <c r="F931" s="142"/>
      <c r="G931" s="142"/>
      <c r="H931" s="142"/>
      <c r="I931" s="142"/>
      <c r="J931" s="142"/>
    </row>
    <row r="932" spans="1:10">
      <c r="A932" s="142"/>
      <c r="B932" s="143"/>
      <c r="C932" s="143"/>
      <c r="D932" s="142"/>
      <c r="E932" s="142"/>
      <c r="F932" s="142"/>
      <c r="G932" s="142"/>
      <c r="H932" s="142"/>
      <c r="I932" s="142"/>
      <c r="J932" s="142"/>
    </row>
    <row r="933" spans="1:10">
      <c r="A933" s="142"/>
      <c r="B933" s="143"/>
      <c r="C933" s="143"/>
      <c r="D933" s="142"/>
      <c r="E933" s="142"/>
      <c r="F933" s="142"/>
      <c r="G933" s="142"/>
      <c r="H933" s="142"/>
      <c r="I933" s="142"/>
      <c r="J933" s="142"/>
    </row>
    <row r="934" spans="1:10">
      <c r="A934" s="142"/>
      <c r="B934" s="143"/>
      <c r="C934" s="143"/>
      <c r="D934" s="142"/>
      <c r="E934" s="142"/>
      <c r="F934" s="142"/>
      <c r="G934" s="142"/>
      <c r="H934" s="142"/>
      <c r="I934" s="142"/>
      <c r="J934" s="142"/>
    </row>
    <row r="935" spans="1:10">
      <c r="A935" s="142"/>
      <c r="B935" s="143"/>
      <c r="C935" s="143"/>
      <c r="D935" s="142"/>
      <c r="E935" s="142"/>
      <c r="F935" s="142"/>
      <c r="G935" s="142"/>
      <c r="H935" s="142"/>
      <c r="I935" s="142"/>
      <c r="J935" s="142"/>
    </row>
    <row r="936" spans="1:10">
      <c r="A936" s="142"/>
      <c r="B936" s="143"/>
      <c r="C936" s="143"/>
      <c r="D936" s="142"/>
      <c r="E936" s="142"/>
      <c r="F936" s="142"/>
      <c r="G936" s="142"/>
      <c r="H936" s="142"/>
      <c r="I936" s="142"/>
      <c r="J936" s="142"/>
    </row>
    <row r="937" spans="1:10">
      <c r="A937" s="142"/>
      <c r="B937" s="143"/>
      <c r="C937" s="143"/>
      <c r="D937" s="142"/>
      <c r="E937" s="142"/>
      <c r="F937" s="142"/>
      <c r="G937" s="142"/>
      <c r="H937" s="142"/>
      <c r="I937" s="142"/>
      <c r="J937" s="142"/>
    </row>
    <row r="938" spans="1:10">
      <c r="A938" s="142"/>
      <c r="B938" s="143"/>
      <c r="C938" s="143"/>
      <c r="D938" s="142"/>
      <c r="E938" s="142"/>
      <c r="F938" s="142"/>
      <c r="G938" s="142"/>
      <c r="H938" s="142"/>
      <c r="I938" s="142"/>
      <c r="J938" s="142"/>
    </row>
    <row r="939" spans="1:10">
      <c r="A939" s="142"/>
      <c r="B939" s="143"/>
      <c r="C939" s="143"/>
      <c r="D939" s="142"/>
      <c r="E939" s="142"/>
      <c r="F939" s="142"/>
      <c r="G939" s="142"/>
      <c r="H939" s="142"/>
      <c r="I939" s="142"/>
      <c r="J939" s="142"/>
    </row>
    <row r="940" spans="1:10">
      <c r="A940" s="142"/>
      <c r="B940" s="143"/>
      <c r="C940" s="143"/>
      <c r="D940" s="142"/>
      <c r="E940" s="142"/>
      <c r="F940" s="142"/>
      <c r="G940" s="142"/>
      <c r="H940" s="142"/>
      <c r="I940" s="142"/>
      <c r="J940" s="142"/>
    </row>
    <row r="941" spans="1:10">
      <c r="A941" s="142"/>
      <c r="B941" s="143"/>
      <c r="C941" s="143"/>
      <c r="D941" s="142"/>
      <c r="E941" s="142"/>
      <c r="F941" s="142"/>
      <c r="G941" s="142"/>
      <c r="H941" s="142"/>
      <c r="I941" s="142"/>
      <c r="J941" s="142"/>
    </row>
    <row r="942" spans="1:10">
      <c r="A942" s="142"/>
      <c r="B942" s="143"/>
      <c r="C942" s="143"/>
      <c r="D942" s="142"/>
      <c r="E942" s="142"/>
      <c r="F942" s="142"/>
      <c r="G942" s="142"/>
      <c r="H942" s="142"/>
      <c r="I942" s="142"/>
      <c r="J942" s="142"/>
    </row>
    <row r="943" spans="1:10">
      <c r="A943" s="142"/>
      <c r="B943" s="143"/>
      <c r="C943" s="143"/>
      <c r="D943" s="142"/>
      <c r="E943" s="142"/>
      <c r="F943" s="142"/>
      <c r="G943" s="142"/>
      <c r="H943" s="142"/>
      <c r="I943" s="142"/>
      <c r="J943" s="142"/>
    </row>
    <row r="944" spans="1:10">
      <c r="A944" s="142"/>
      <c r="B944" s="143"/>
      <c r="C944" s="143"/>
      <c r="D944" s="142"/>
      <c r="E944" s="142"/>
      <c r="F944" s="142"/>
      <c r="G944" s="142"/>
      <c r="H944" s="142"/>
      <c r="I944" s="142"/>
      <c r="J944" s="142"/>
    </row>
    <row r="945" spans="1:10">
      <c r="A945" s="142"/>
      <c r="B945" s="143"/>
      <c r="C945" s="143"/>
      <c r="D945" s="142"/>
      <c r="E945" s="142"/>
      <c r="F945" s="142"/>
      <c r="G945" s="142"/>
      <c r="H945" s="142"/>
      <c r="I945" s="142"/>
      <c r="J945" s="142"/>
    </row>
    <row r="946" spans="1:10">
      <c r="A946" s="142"/>
      <c r="B946" s="143"/>
      <c r="C946" s="143"/>
      <c r="D946" s="142"/>
      <c r="E946" s="142"/>
      <c r="F946" s="142"/>
      <c r="G946" s="142"/>
      <c r="H946" s="142"/>
      <c r="I946" s="142"/>
      <c r="J946" s="142"/>
    </row>
    <row r="947" spans="1:10">
      <c r="A947" s="142"/>
      <c r="B947" s="143"/>
      <c r="C947" s="143"/>
      <c r="D947" s="142"/>
      <c r="E947" s="142"/>
      <c r="F947" s="142"/>
      <c r="G947" s="142"/>
      <c r="H947" s="142"/>
      <c r="I947" s="142"/>
      <c r="J947" s="142"/>
    </row>
    <row r="948" spans="1:10">
      <c r="A948" s="142"/>
      <c r="B948" s="143"/>
      <c r="C948" s="143"/>
      <c r="D948" s="142"/>
      <c r="E948" s="142"/>
      <c r="F948" s="142"/>
      <c r="G948" s="142"/>
      <c r="H948" s="142"/>
      <c r="I948" s="142"/>
      <c r="J948" s="142"/>
    </row>
    <row r="949" spans="1:10">
      <c r="A949" s="142"/>
      <c r="B949" s="143"/>
      <c r="C949" s="143"/>
      <c r="D949" s="142"/>
      <c r="E949" s="142"/>
      <c r="F949" s="142"/>
      <c r="G949" s="142"/>
      <c r="H949" s="142"/>
      <c r="I949" s="142"/>
      <c r="J949" s="142"/>
    </row>
    <row r="950" spans="1:10">
      <c r="A950" s="142"/>
      <c r="B950" s="143"/>
      <c r="C950" s="143"/>
      <c r="D950" s="142"/>
      <c r="E950" s="142"/>
      <c r="F950" s="142"/>
      <c r="G950" s="142"/>
      <c r="H950" s="142"/>
      <c r="I950" s="142"/>
      <c r="J950" s="142"/>
    </row>
    <row r="951" spans="1:10">
      <c r="A951" s="142"/>
      <c r="B951" s="143"/>
      <c r="C951" s="143"/>
      <c r="D951" s="142"/>
      <c r="E951" s="142"/>
      <c r="F951" s="142"/>
      <c r="G951" s="142"/>
      <c r="H951" s="142"/>
      <c r="I951" s="142"/>
      <c r="J951" s="142"/>
    </row>
    <row r="952" spans="1:10">
      <c r="A952" s="142"/>
      <c r="B952" s="143"/>
      <c r="C952" s="143"/>
      <c r="D952" s="142"/>
      <c r="E952" s="142"/>
      <c r="F952" s="142"/>
      <c r="G952" s="142"/>
      <c r="H952" s="142"/>
      <c r="I952" s="142"/>
      <c r="J952" s="142"/>
    </row>
    <row r="953" spans="1:10">
      <c r="A953" s="142"/>
      <c r="B953" s="143"/>
      <c r="C953" s="143"/>
      <c r="D953" s="142"/>
      <c r="E953" s="142"/>
      <c r="F953" s="142"/>
      <c r="G953" s="142"/>
      <c r="H953" s="142"/>
      <c r="I953" s="142"/>
      <c r="J953" s="142"/>
    </row>
    <row r="954" spans="1:10">
      <c r="A954" s="142"/>
      <c r="B954" s="143"/>
      <c r="C954" s="143"/>
      <c r="D954" s="142"/>
      <c r="E954" s="142"/>
      <c r="F954" s="142"/>
      <c r="G954" s="142"/>
      <c r="H954" s="142"/>
      <c r="I954" s="142"/>
      <c r="J954" s="142"/>
    </row>
    <row r="955" spans="1:10">
      <c r="A955" s="142"/>
      <c r="B955" s="143"/>
      <c r="C955" s="143"/>
      <c r="D955" s="142"/>
      <c r="E955" s="142"/>
      <c r="F955" s="142"/>
      <c r="G955" s="142"/>
      <c r="H955" s="142"/>
      <c r="I955" s="142"/>
      <c r="J955" s="142"/>
    </row>
    <row r="956" spans="1:10">
      <c r="A956" s="142"/>
      <c r="B956" s="143"/>
      <c r="C956" s="143"/>
      <c r="D956" s="142"/>
      <c r="E956" s="142"/>
      <c r="F956" s="142"/>
      <c r="G956" s="142"/>
      <c r="H956" s="142"/>
      <c r="I956" s="142"/>
      <c r="J956" s="142"/>
    </row>
    <row r="957" spans="1:10">
      <c r="A957" s="142"/>
      <c r="B957" s="143"/>
      <c r="C957" s="143"/>
      <c r="D957" s="142"/>
      <c r="E957" s="142"/>
      <c r="F957" s="142"/>
      <c r="G957" s="142"/>
      <c r="H957" s="142"/>
      <c r="I957" s="142"/>
      <c r="J957" s="142"/>
    </row>
    <row r="958" spans="1:10">
      <c r="A958" s="142"/>
      <c r="B958" s="143"/>
      <c r="C958" s="143"/>
      <c r="D958" s="142"/>
      <c r="E958" s="142"/>
      <c r="F958" s="142"/>
      <c r="G958" s="142"/>
      <c r="H958" s="142"/>
      <c r="I958" s="142"/>
      <c r="J958" s="142"/>
    </row>
    <row r="959" spans="1:10">
      <c r="A959" s="142"/>
      <c r="B959" s="143"/>
      <c r="C959" s="143"/>
      <c r="D959" s="142"/>
      <c r="E959" s="142"/>
      <c r="F959" s="142"/>
      <c r="G959" s="142"/>
      <c r="H959" s="142"/>
      <c r="I959" s="142"/>
      <c r="J959" s="142"/>
    </row>
    <row r="960" spans="1:10">
      <c r="A960" s="142"/>
      <c r="B960" s="143"/>
      <c r="C960" s="143"/>
      <c r="D960" s="142"/>
      <c r="E960" s="142"/>
      <c r="F960" s="142"/>
      <c r="G960" s="142"/>
      <c r="H960" s="142"/>
      <c r="I960" s="142"/>
      <c r="J960" s="142"/>
    </row>
    <row r="961" spans="1:10">
      <c r="A961" s="142"/>
      <c r="B961" s="143"/>
      <c r="C961" s="143"/>
      <c r="D961" s="142"/>
      <c r="E961" s="142"/>
      <c r="F961" s="142"/>
      <c r="G961" s="142"/>
      <c r="H961" s="142"/>
      <c r="I961" s="142"/>
      <c r="J961" s="142"/>
    </row>
    <row r="962" spans="1:10">
      <c r="A962" s="142"/>
      <c r="B962" s="143"/>
      <c r="C962" s="143"/>
      <c r="D962" s="142"/>
      <c r="E962" s="142"/>
      <c r="F962" s="142"/>
      <c r="G962" s="142"/>
      <c r="H962" s="142"/>
      <c r="I962" s="142"/>
      <c r="J962" s="142"/>
    </row>
    <row r="963" spans="1:10">
      <c r="A963" s="142"/>
      <c r="B963" s="143"/>
      <c r="C963" s="143"/>
      <c r="D963" s="142"/>
      <c r="E963" s="142"/>
      <c r="F963" s="142"/>
      <c r="G963" s="142"/>
      <c r="H963" s="142"/>
      <c r="I963" s="142"/>
      <c r="J963" s="142"/>
    </row>
    <row r="964" spans="1:10">
      <c r="A964" s="142"/>
      <c r="B964" s="143"/>
      <c r="C964" s="143"/>
      <c r="D964" s="142"/>
      <c r="E964" s="142"/>
      <c r="F964" s="142"/>
      <c r="G964" s="142"/>
      <c r="H964" s="142"/>
      <c r="I964" s="142"/>
      <c r="J964" s="142"/>
    </row>
    <row r="965" spans="1:10">
      <c r="A965" s="142"/>
      <c r="B965" s="143"/>
      <c r="C965" s="143"/>
      <c r="D965" s="142"/>
      <c r="E965" s="142"/>
      <c r="F965" s="142"/>
      <c r="G965" s="142"/>
      <c r="H965" s="142"/>
      <c r="I965" s="142"/>
      <c r="J965" s="142"/>
    </row>
    <row r="966" spans="1:10">
      <c r="A966" s="142"/>
      <c r="B966" s="143"/>
      <c r="C966" s="143"/>
      <c r="D966" s="142"/>
      <c r="E966" s="142"/>
      <c r="F966" s="142"/>
      <c r="G966" s="142"/>
      <c r="H966" s="142"/>
      <c r="I966" s="142"/>
      <c r="J966" s="142"/>
    </row>
    <row r="967" spans="1:10">
      <c r="A967" s="142"/>
      <c r="B967" s="143"/>
      <c r="C967" s="143"/>
      <c r="D967" s="142"/>
      <c r="E967" s="142"/>
      <c r="F967" s="142"/>
      <c r="G967" s="142"/>
      <c r="H967" s="142"/>
      <c r="I967" s="142"/>
      <c r="J967" s="142"/>
    </row>
    <row r="968" spans="1:10">
      <c r="A968" s="142"/>
      <c r="B968" s="143"/>
      <c r="C968" s="143"/>
      <c r="D968" s="142"/>
      <c r="E968" s="142"/>
      <c r="F968" s="142"/>
      <c r="G968" s="142"/>
      <c r="H968" s="142"/>
      <c r="I968" s="142"/>
      <c r="J968" s="142"/>
    </row>
    <row r="969" spans="1:10">
      <c r="A969" s="142"/>
      <c r="B969" s="143"/>
      <c r="C969" s="143"/>
      <c r="D969" s="142"/>
      <c r="E969" s="142"/>
      <c r="F969" s="142"/>
      <c r="G969" s="142"/>
      <c r="H969" s="142"/>
      <c r="I969" s="142"/>
      <c r="J969" s="142"/>
    </row>
    <row r="970" spans="1:10">
      <c r="A970" s="142"/>
      <c r="B970" s="143"/>
      <c r="C970" s="143"/>
      <c r="D970" s="142"/>
      <c r="E970" s="142"/>
      <c r="F970" s="142"/>
      <c r="G970" s="142"/>
      <c r="H970" s="142"/>
      <c r="I970" s="142"/>
      <c r="J970" s="142"/>
    </row>
    <row r="971" spans="1:10">
      <c r="A971" s="142"/>
      <c r="B971" s="143"/>
      <c r="C971" s="143"/>
      <c r="D971" s="142"/>
      <c r="E971" s="142"/>
      <c r="F971" s="142"/>
      <c r="G971" s="142"/>
      <c r="H971" s="142"/>
      <c r="I971" s="142"/>
      <c r="J971" s="142"/>
    </row>
    <row r="972" spans="1:10">
      <c r="A972" s="142"/>
      <c r="B972" s="143"/>
      <c r="C972" s="143"/>
      <c r="D972" s="142"/>
      <c r="E972" s="142"/>
      <c r="F972" s="142"/>
      <c r="G972" s="142"/>
      <c r="H972" s="142"/>
      <c r="I972" s="142"/>
      <c r="J972" s="142"/>
    </row>
    <row r="973" spans="1:10">
      <c r="A973" s="142"/>
      <c r="B973" s="143"/>
      <c r="C973" s="143"/>
      <c r="D973" s="142"/>
      <c r="E973" s="142"/>
      <c r="F973" s="142"/>
      <c r="G973" s="142"/>
      <c r="H973" s="142"/>
      <c r="I973" s="142"/>
      <c r="J973" s="142"/>
    </row>
    <row r="974" spans="1:10">
      <c r="A974" s="142"/>
      <c r="B974" s="143"/>
      <c r="C974" s="143"/>
      <c r="D974" s="142"/>
      <c r="E974" s="142"/>
      <c r="F974" s="142"/>
      <c r="G974" s="142"/>
      <c r="H974" s="142"/>
      <c r="I974" s="142"/>
      <c r="J974" s="142"/>
    </row>
    <row r="975" spans="1:10">
      <c r="A975" s="142"/>
      <c r="B975" s="143"/>
      <c r="C975" s="143"/>
      <c r="D975" s="142"/>
      <c r="E975" s="142"/>
      <c r="F975" s="142"/>
      <c r="G975" s="142"/>
      <c r="H975" s="142"/>
      <c r="I975" s="142"/>
      <c r="J975" s="142"/>
    </row>
    <row r="976" spans="1:10">
      <c r="A976" s="142"/>
      <c r="B976" s="143"/>
      <c r="C976" s="143"/>
      <c r="D976" s="142"/>
      <c r="E976" s="142"/>
      <c r="F976" s="142"/>
      <c r="G976" s="142"/>
      <c r="H976" s="142"/>
      <c r="I976" s="142"/>
      <c r="J976" s="142"/>
    </row>
    <row r="977" spans="1:10">
      <c r="A977" s="142"/>
      <c r="B977" s="143"/>
      <c r="C977" s="143"/>
      <c r="D977" s="142"/>
      <c r="E977" s="142"/>
      <c r="F977" s="142"/>
      <c r="G977" s="142"/>
      <c r="H977" s="142"/>
      <c r="I977" s="142"/>
      <c r="J977" s="142"/>
    </row>
    <row r="978" spans="1:10">
      <c r="A978" s="142"/>
      <c r="B978" s="143"/>
      <c r="C978" s="143"/>
      <c r="D978" s="142"/>
      <c r="E978" s="142"/>
      <c r="F978" s="142"/>
      <c r="G978" s="142"/>
      <c r="H978" s="142"/>
      <c r="I978" s="142"/>
      <c r="J978" s="142"/>
    </row>
    <row r="979" spans="1:10">
      <c r="A979" s="142"/>
      <c r="B979" s="143"/>
      <c r="C979" s="143"/>
      <c r="D979" s="142"/>
      <c r="E979" s="142"/>
      <c r="F979" s="142"/>
      <c r="G979" s="142"/>
      <c r="H979" s="142"/>
      <c r="I979" s="142"/>
      <c r="J979" s="142"/>
    </row>
    <row r="980" spans="1:10">
      <c r="A980" s="142"/>
      <c r="B980" s="143"/>
      <c r="C980" s="143"/>
      <c r="D980" s="142"/>
      <c r="E980" s="142"/>
      <c r="F980" s="142"/>
      <c r="G980" s="142"/>
      <c r="H980" s="142"/>
      <c r="I980" s="142"/>
      <c r="J980" s="142"/>
    </row>
    <row r="981" spans="1:10">
      <c r="A981" s="142"/>
      <c r="B981" s="143"/>
      <c r="C981" s="143"/>
      <c r="D981" s="142"/>
      <c r="E981" s="142"/>
      <c r="F981" s="142"/>
      <c r="G981" s="142"/>
      <c r="H981" s="142"/>
      <c r="I981" s="142"/>
      <c r="J981" s="142"/>
    </row>
    <row r="982" spans="1:10">
      <c r="A982" s="142"/>
      <c r="B982" s="143"/>
      <c r="C982" s="143"/>
      <c r="D982" s="142"/>
      <c r="E982" s="142"/>
      <c r="F982" s="142"/>
      <c r="G982" s="142"/>
      <c r="H982" s="142"/>
      <c r="I982" s="142"/>
      <c r="J982" s="142"/>
    </row>
    <row r="983" spans="1:10">
      <c r="A983" s="142"/>
      <c r="B983" s="143"/>
      <c r="C983" s="143"/>
      <c r="D983" s="142"/>
      <c r="E983" s="142"/>
      <c r="F983" s="142"/>
      <c r="G983" s="142"/>
      <c r="H983" s="142"/>
      <c r="I983" s="142"/>
      <c r="J983" s="142"/>
    </row>
    <row r="984" spans="1:10">
      <c r="A984" s="142"/>
      <c r="B984" s="143"/>
      <c r="C984" s="143"/>
      <c r="D984" s="142"/>
      <c r="E984" s="142"/>
      <c r="F984" s="142"/>
      <c r="G984" s="142"/>
      <c r="H984" s="142"/>
      <c r="I984" s="142"/>
      <c r="J984" s="142"/>
    </row>
    <row r="985" spans="1:10">
      <c r="A985" s="142"/>
      <c r="B985" s="143"/>
      <c r="C985" s="143"/>
      <c r="D985" s="142"/>
      <c r="E985" s="142"/>
      <c r="F985" s="142"/>
      <c r="G985" s="142"/>
      <c r="H985" s="142"/>
      <c r="I985" s="142"/>
      <c r="J985" s="142"/>
    </row>
    <row r="986" spans="1:10">
      <c r="A986" s="142"/>
      <c r="B986" s="143"/>
      <c r="C986" s="143"/>
      <c r="D986" s="142"/>
      <c r="E986" s="142"/>
      <c r="F986" s="142"/>
      <c r="G986" s="142"/>
      <c r="H986" s="142"/>
      <c r="I986" s="142"/>
      <c r="J986" s="142"/>
    </row>
    <row r="987" spans="1:10">
      <c r="A987" s="142"/>
      <c r="B987" s="143"/>
      <c r="C987" s="143"/>
      <c r="D987" s="142"/>
      <c r="E987" s="142"/>
      <c r="F987" s="142"/>
      <c r="G987" s="142"/>
      <c r="H987" s="142"/>
      <c r="I987" s="142"/>
      <c r="J987" s="142"/>
    </row>
    <row r="988" spans="1:10">
      <c r="A988" s="142"/>
      <c r="B988" s="143"/>
      <c r="C988" s="143"/>
      <c r="D988" s="142"/>
      <c r="E988" s="142"/>
      <c r="F988" s="142"/>
      <c r="G988" s="142"/>
      <c r="H988" s="142"/>
      <c r="I988" s="142"/>
      <c r="J988" s="142"/>
    </row>
    <row r="989" spans="1:10">
      <c r="A989" s="142"/>
      <c r="B989" s="143"/>
      <c r="C989" s="143"/>
      <c r="D989" s="142"/>
      <c r="E989" s="142"/>
      <c r="F989" s="142"/>
      <c r="G989" s="142"/>
      <c r="H989" s="142"/>
      <c r="I989" s="142"/>
      <c r="J989" s="142"/>
    </row>
    <row r="990" spans="1:10">
      <c r="A990" s="142"/>
      <c r="B990" s="143"/>
      <c r="C990" s="143"/>
      <c r="D990" s="142"/>
      <c r="E990" s="142"/>
      <c r="F990" s="142"/>
      <c r="G990" s="142"/>
      <c r="H990" s="142"/>
      <c r="I990" s="142"/>
      <c r="J990" s="142"/>
    </row>
    <row r="991" spans="1:10">
      <c r="A991" s="142"/>
      <c r="B991" s="143"/>
      <c r="C991" s="143"/>
      <c r="D991" s="142"/>
      <c r="E991" s="142"/>
      <c r="F991" s="142"/>
      <c r="G991" s="142"/>
      <c r="H991" s="142"/>
      <c r="I991" s="142"/>
      <c r="J991" s="142"/>
    </row>
    <row r="992" spans="1:10">
      <c r="A992" s="142"/>
      <c r="B992" s="143"/>
      <c r="C992" s="143"/>
      <c r="D992" s="142"/>
      <c r="E992" s="142"/>
      <c r="F992" s="142"/>
      <c r="G992" s="142"/>
      <c r="H992" s="142"/>
      <c r="I992" s="142"/>
      <c r="J992" s="142"/>
    </row>
    <row r="993" spans="1:10">
      <c r="A993" s="142"/>
      <c r="B993" s="143"/>
      <c r="C993" s="143"/>
      <c r="D993" s="142"/>
      <c r="E993" s="142"/>
      <c r="F993" s="142"/>
      <c r="G993" s="142"/>
      <c r="H993" s="142"/>
      <c r="I993" s="142"/>
      <c r="J993" s="142"/>
    </row>
    <row r="994" spans="1:10">
      <c r="A994" s="142"/>
      <c r="B994" s="143"/>
      <c r="C994" s="143"/>
      <c r="D994" s="142"/>
      <c r="E994" s="142"/>
      <c r="F994" s="142"/>
      <c r="G994" s="142"/>
      <c r="H994" s="142"/>
      <c r="I994" s="142"/>
      <c r="J994" s="142"/>
    </row>
    <row r="995" spans="1:10">
      <c r="A995" s="142"/>
      <c r="B995" s="143"/>
      <c r="C995" s="143"/>
      <c r="D995" s="142"/>
      <c r="E995" s="142"/>
      <c r="F995" s="142"/>
      <c r="G995" s="142"/>
      <c r="H995" s="142"/>
      <c r="I995" s="142"/>
      <c r="J995" s="142"/>
    </row>
    <row r="996" spans="1:10">
      <c r="A996" s="142"/>
      <c r="B996" s="143"/>
      <c r="C996" s="143"/>
      <c r="D996" s="142"/>
      <c r="E996" s="142"/>
      <c r="F996" s="142"/>
      <c r="G996" s="142"/>
      <c r="H996" s="142"/>
      <c r="I996" s="142"/>
      <c r="J996" s="142"/>
    </row>
    <row r="997" spans="1:10">
      <c r="A997" s="142"/>
      <c r="B997" s="143"/>
      <c r="C997" s="143"/>
      <c r="D997" s="142"/>
      <c r="E997" s="142"/>
      <c r="F997" s="142"/>
      <c r="G997" s="142"/>
      <c r="H997" s="142"/>
      <c r="I997" s="142"/>
      <c r="J997" s="142"/>
    </row>
    <row r="998" spans="1:10">
      <c r="A998" s="142"/>
      <c r="B998" s="143"/>
      <c r="C998" s="143"/>
      <c r="D998" s="142"/>
      <c r="E998" s="142"/>
      <c r="F998" s="142"/>
      <c r="G998" s="142"/>
      <c r="H998" s="142"/>
      <c r="I998" s="142"/>
      <c r="J998" s="142"/>
    </row>
    <row r="999" spans="1:10">
      <c r="A999" s="142"/>
      <c r="B999" s="143"/>
      <c r="C999" s="143"/>
      <c r="D999" s="142"/>
      <c r="E999" s="142"/>
      <c r="F999" s="142"/>
      <c r="G999" s="142"/>
      <c r="H999" s="142"/>
      <c r="I999" s="142"/>
      <c r="J999" s="142"/>
    </row>
    <row r="1000" spans="1:10">
      <c r="A1000" s="142"/>
      <c r="B1000" s="143"/>
      <c r="C1000" s="143"/>
      <c r="D1000" s="142"/>
      <c r="E1000" s="142"/>
      <c r="F1000" s="142"/>
      <c r="G1000" s="142"/>
      <c r="H1000" s="142"/>
      <c r="I1000" s="142"/>
      <c r="J1000" s="142"/>
    </row>
    <row r="1001" spans="1:10">
      <c r="A1001" s="142"/>
      <c r="B1001" s="143"/>
      <c r="C1001" s="143"/>
      <c r="D1001" s="142"/>
      <c r="E1001" s="142"/>
      <c r="F1001" s="142"/>
      <c r="G1001" s="142"/>
      <c r="H1001" s="142"/>
      <c r="I1001" s="142"/>
      <c r="J1001" s="142"/>
    </row>
    <row r="1002" spans="1:10">
      <c r="A1002" s="142"/>
      <c r="B1002" s="143"/>
      <c r="C1002" s="143"/>
      <c r="D1002" s="142"/>
      <c r="E1002" s="142"/>
      <c r="F1002" s="142"/>
      <c r="G1002" s="142"/>
      <c r="H1002" s="142"/>
      <c r="I1002" s="142"/>
      <c r="J1002" s="142"/>
    </row>
    <row r="1003" spans="1:10">
      <c r="A1003" s="142"/>
      <c r="B1003" s="143"/>
      <c r="C1003" s="143"/>
      <c r="D1003" s="142"/>
      <c r="E1003" s="142"/>
      <c r="F1003" s="142"/>
      <c r="G1003" s="142"/>
      <c r="H1003" s="142"/>
      <c r="I1003" s="142"/>
      <c r="J1003" s="142"/>
    </row>
    <row r="1004" spans="1:10">
      <c r="A1004" s="142"/>
      <c r="B1004" s="143"/>
      <c r="C1004" s="143"/>
      <c r="D1004" s="142"/>
      <c r="E1004" s="142"/>
      <c r="F1004" s="142"/>
      <c r="G1004" s="142"/>
      <c r="H1004" s="142"/>
      <c r="I1004" s="142"/>
      <c r="J1004" s="142"/>
    </row>
    <row r="1005" spans="1:10">
      <c r="A1005" s="142"/>
      <c r="B1005" s="143"/>
      <c r="C1005" s="143"/>
      <c r="D1005" s="142"/>
      <c r="E1005" s="142"/>
      <c r="F1005" s="142"/>
      <c r="G1005" s="142"/>
      <c r="H1005" s="142"/>
      <c r="I1005" s="142"/>
      <c r="J1005" s="142"/>
    </row>
    <row r="1006" spans="1:10">
      <c r="A1006" s="142"/>
      <c r="B1006" s="143"/>
      <c r="C1006" s="143"/>
      <c r="D1006" s="142"/>
      <c r="E1006" s="142"/>
      <c r="F1006" s="142"/>
      <c r="G1006" s="142"/>
      <c r="H1006" s="142"/>
      <c r="I1006" s="142"/>
      <c r="J1006" s="142"/>
    </row>
    <row r="1007" spans="1:10">
      <c r="A1007" s="142"/>
      <c r="B1007" s="143"/>
      <c r="C1007" s="143"/>
      <c r="D1007" s="142"/>
      <c r="E1007" s="142"/>
      <c r="F1007" s="142"/>
      <c r="G1007" s="142"/>
      <c r="H1007" s="142"/>
      <c r="I1007" s="142"/>
      <c r="J1007" s="142"/>
    </row>
    <row r="1008" spans="1:10">
      <c r="A1008" s="142"/>
      <c r="B1008" s="143"/>
      <c r="C1008" s="143"/>
      <c r="D1008" s="142"/>
      <c r="E1008" s="142"/>
      <c r="F1008" s="142"/>
      <c r="G1008" s="142"/>
      <c r="H1008" s="142"/>
      <c r="I1008" s="142"/>
      <c r="J1008" s="142"/>
    </row>
    <row r="1009" spans="1:10">
      <c r="A1009" s="142"/>
      <c r="B1009" s="143"/>
      <c r="C1009" s="143"/>
      <c r="D1009" s="142"/>
      <c r="E1009" s="142"/>
      <c r="F1009" s="142"/>
      <c r="G1009" s="142"/>
      <c r="H1009" s="142"/>
      <c r="I1009" s="142"/>
      <c r="J1009" s="142"/>
    </row>
    <row r="1010" spans="1:10">
      <c r="A1010" s="142"/>
      <c r="B1010" s="143"/>
      <c r="C1010" s="143"/>
      <c r="D1010" s="142"/>
      <c r="E1010" s="142"/>
      <c r="F1010" s="142"/>
      <c r="G1010" s="142"/>
      <c r="H1010" s="142"/>
      <c r="I1010" s="142"/>
      <c r="J1010" s="142"/>
    </row>
    <row r="1011" spans="1:10">
      <c r="A1011" s="142"/>
      <c r="B1011" s="143"/>
      <c r="C1011" s="143"/>
      <c r="D1011" s="142"/>
      <c r="E1011" s="142"/>
      <c r="F1011" s="142"/>
      <c r="G1011" s="142"/>
      <c r="H1011" s="142"/>
      <c r="I1011" s="142"/>
      <c r="J1011" s="142"/>
    </row>
    <row r="1012" spans="1:10">
      <c r="A1012" s="142"/>
      <c r="B1012" s="143"/>
      <c r="C1012" s="143"/>
      <c r="D1012" s="142"/>
      <c r="E1012" s="142"/>
      <c r="F1012" s="142"/>
      <c r="G1012" s="142"/>
      <c r="H1012" s="142"/>
      <c r="I1012" s="142"/>
      <c r="J1012" s="142"/>
    </row>
    <row r="1013" spans="1:10">
      <c r="A1013" s="142"/>
      <c r="B1013" s="143"/>
      <c r="C1013" s="143"/>
      <c r="D1013" s="142"/>
      <c r="E1013" s="142"/>
      <c r="F1013" s="142"/>
      <c r="G1013" s="142"/>
      <c r="H1013" s="142"/>
      <c r="I1013" s="142"/>
      <c r="J1013" s="142"/>
    </row>
    <row r="1014" spans="1:10">
      <c r="A1014" s="142"/>
      <c r="B1014" s="143"/>
      <c r="C1014" s="143"/>
      <c r="D1014" s="142"/>
      <c r="E1014" s="142"/>
      <c r="F1014" s="142"/>
      <c r="G1014" s="142"/>
      <c r="H1014" s="142"/>
      <c r="I1014" s="142"/>
      <c r="J1014" s="142"/>
    </row>
    <row r="1015" spans="1:10">
      <c r="A1015" s="142"/>
      <c r="B1015" s="143"/>
      <c r="C1015" s="143"/>
      <c r="D1015" s="142"/>
      <c r="E1015" s="142"/>
      <c r="F1015" s="142"/>
      <c r="G1015" s="142"/>
      <c r="H1015" s="142"/>
      <c r="I1015" s="142"/>
      <c r="J1015" s="142"/>
    </row>
    <row r="1016" spans="1:10">
      <c r="A1016" s="142"/>
      <c r="B1016" s="143"/>
      <c r="C1016" s="143"/>
      <c r="D1016" s="142"/>
      <c r="E1016" s="142"/>
      <c r="F1016" s="142"/>
      <c r="G1016" s="142"/>
      <c r="H1016" s="142"/>
      <c r="I1016" s="142"/>
      <c r="J1016" s="142"/>
    </row>
    <row r="1017" spans="1:10">
      <c r="A1017" s="142"/>
      <c r="B1017" s="143"/>
      <c r="C1017" s="143"/>
      <c r="D1017" s="142"/>
      <c r="E1017" s="142"/>
      <c r="F1017" s="142"/>
      <c r="G1017" s="142"/>
      <c r="H1017" s="142"/>
      <c r="I1017" s="142"/>
      <c r="J1017" s="142"/>
    </row>
    <row r="1018" spans="1:10">
      <c r="A1018" s="142"/>
      <c r="B1018" s="143"/>
      <c r="C1018" s="143"/>
      <c r="D1018" s="142"/>
      <c r="E1018" s="142"/>
      <c r="F1018" s="142"/>
      <c r="G1018" s="142"/>
      <c r="H1018" s="142"/>
      <c r="I1018" s="142"/>
      <c r="J1018" s="142"/>
    </row>
    <row r="1019" spans="1:10">
      <c r="A1019" s="142"/>
      <c r="B1019" s="143"/>
      <c r="C1019" s="143"/>
      <c r="D1019" s="142"/>
      <c r="E1019" s="142"/>
      <c r="F1019" s="142"/>
      <c r="G1019" s="142"/>
      <c r="H1019" s="142"/>
      <c r="I1019" s="142"/>
      <c r="J1019" s="142"/>
    </row>
    <row r="1020" spans="1:10">
      <c r="A1020" s="142"/>
      <c r="B1020" s="143"/>
      <c r="C1020" s="143"/>
      <c r="D1020" s="142"/>
      <c r="E1020" s="142"/>
      <c r="F1020" s="142"/>
      <c r="G1020" s="142"/>
      <c r="H1020" s="142"/>
      <c r="I1020" s="142"/>
      <c r="J1020" s="142"/>
    </row>
    <row r="1021" spans="1:10">
      <c r="A1021" s="142"/>
      <c r="B1021" s="143"/>
      <c r="C1021" s="143"/>
      <c r="D1021" s="142"/>
      <c r="E1021" s="142"/>
      <c r="F1021" s="142"/>
      <c r="G1021" s="142"/>
      <c r="H1021" s="142"/>
      <c r="I1021" s="142"/>
      <c r="J1021" s="142"/>
    </row>
    <row r="1022" spans="1:10">
      <c r="A1022" s="142"/>
      <c r="B1022" s="143"/>
      <c r="C1022" s="143"/>
      <c r="D1022" s="142"/>
      <c r="E1022" s="142"/>
      <c r="F1022" s="142"/>
      <c r="G1022" s="142"/>
      <c r="H1022" s="142"/>
      <c r="I1022" s="142"/>
      <c r="J1022" s="142"/>
    </row>
    <row r="1023" spans="1:10">
      <c r="A1023" s="142"/>
      <c r="B1023" s="143"/>
      <c r="C1023" s="143"/>
      <c r="D1023" s="142"/>
      <c r="E1023" s="142"/>
      <c r="F1023" s="142"/>
      <c r="G1023" s="142"/>
      <c r="H1023" s="142"/>
      <c r="I1023" s="142"/>
      <c r="J1023" s="142"/>
    </row>
    <row r="1024" spans="1:10">
      <c r="A1024" s="142"/>
      <c r="B1024" s="143"/>
      <c r="C1024" s="143"/>
      <c r="D1024" s="142"/>
      <c r="E1024" s="142"/>
      <c r="F1024" s="142"/>
      <c r="G1024" s="142"/>
      <c r="H1024" s="142"/>
      <c r="I1024" s="142"/>
      <c r="J1024" s="142"/>
    </row>
    <row r="1025" spans="1:10">
      <c r="A1025" s="142"/>
      <c r="B1025" s="143"/>
      <c r="C1025" s="143"/>
      <c r="D1025" s="142"/>
      <c r="E1025" s="142"/>
      <c r="F1025" s="142"/>
      <c r="G1025" s="142"/>
      <c r="H1025" s="142"/>
      <c r="I1025" s="142"/>
      <c r="J1025" s="142"/>
    </row>
    <row r="1026" spans="1:10">
      <c r="A1026" s="142"/>
      <c r="B1026" s="143"/>
      <c r="C1026" s="143"/>
      <c r="D1026" s="142"/>
      <c r="E1026" s="142"/>
      <c r="F1026" s="142"/>
      <c r="G1026" s="142"/>
      <c r="H1026" s="142"/>
      <c r="I1026" s="142"/>
      <c r="J1026" s="142"/>
    </row>
    <row r="1027" spans="1:10">
      <c r="A1027" s="142"/>
      <c r="B1027" s="143"/>
      <c r="C1027" s="143"/>
      <c r="D1027" s="142"/>
      <c r="E1027" s="142"/>
      <c r="F1027" s="142"/>
      <c r="G1027" s="142"/>
      <c r="H1027" s="142"/>
      <c r="I1027" s="142"/>
      <c r="J1027" s="142"/>
    </row>
  </sheetData>
  <mergeCells count="10">
    <mergeCell ref="A1:I1"/>
    <mergeCell ref="A2:I2"/>
    <mergeCell ref="A3:I3"/>
    <mergeCell ref="A4:I4"/>
    <mergeCell ref="A5:I5"/>
    <mergeCell ref="A74:G74"/>
    <mergeCell ref="A75:H75"/>
    <mergeCell ref="A78:I78"/>
    <mergeCell ref="A121:G121"/>
    <mergeCell ref="A122:H122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05"/>
  <sheetViews>
    <sheetView showGridLines="0" topLeftCell="A10" zoomScale="110" zoomScaleNormal="110" workbookViewId="0">
      <selection activeCell="I13" sqref="I13"/>
    </sheetView>
  </sheetViews>
  <sheetFormatPr defaultColWidth="11.33203125" defaultRowHeight="14"/>
  <cols>
    <col min="1" max="1" width="5.25" customWidth="1"/>
    <col min="2" max="2" width="46.75" style="157" customWidth="1"/>
    <col min="3" max="3" width="7.58203125" customWidth="1"/>
    <col min="4" max="4" width="10" customWidth="1"/>
    <col min="5" max="5" width="8.58203125" customWidth="1"/>
    <col min="6" max="6" width="9.5" customWidth="1"/>
    <col min="7" max="7" width="7.5" customWidth="1"/>
    <col min="8" max="8" width="9.25" customWidth="1"/>
  </cols>
  <sheetData>
    <row r="1" spans="1:8" s="158" customFormat="1" ht="21">
      <c r="A1" s="259" t="s">
        <v>0</v>
      </c>
      <c r="B1" s="259"/>
      <c r="C1" s="259"/>
      <c r="D1" s="259"/>
      <c r="E1" s="259"/>
      <c r="F1" s="259"/>
      <c r="G1" s="259"/>
      <c r="H1" s="259"/>
    </row>
    <row r="2" spans="1:8" s="158" customFormat="1" ht="21">
      <c r="A2" s="259" t="s">
        <v>1</v>
      </c>
      <c r="B2" s="259"/>
      <c r="C2" s="259"/>
      <c r="D2" s="259"/>
      <c r="E2" s="259"/>
      <c r="F2" s="259"/>
      <c r="G2" s="259"/>
      <c r="H2" s="259"/>
    </row>
    <row r="3" spans="1:8" s="158" customFormat="1" ht="15.5">
      <c r="A3" s="260" t="s">
        <v>443</v>
      </c>
      <c r="B3" s="260"/>
      <c r="C3" s="260"/>
      <c r="D3" s="260"/>
      <c r="E3" s="260"/>
      <c r="F3" s="260"/>
      <c r="G3" s="260"/>
      <c r="H3" s="260"/>
    </row>
    <row r="4" spans="1:8" s="158" customFormat="1" ht="15.5">
      <c r="A4" s="260" t="s">
        <v>3</v>
      </c>
      <c r="B4" s="260"/>
      <c r="C4" s="260"/>
      <c r="D4" s="260"/>
      <c r="E4" s="260"/>
      <c r="F4" s="260"/>
      <c r="G4" s="260"/>
      <c r="H4" s="260"/>
    </row>
    <row r="5" spans="1:8" s="158" customFormat="1" ht="15.5">
      <c r="A5" s="260" t="s">
        <v>444</v>
      </c>
      <c r="B5" s="260"/>
      <c r="C5" s="260"/>
      <c r="D5" s="260"/>
      <c r="E5" s="260"/>
      <c r="F5" s="260"/>
      <c r="G5" s="260"/>
      <c r="H5" s="260"/>
    </row>
    <row r="6" spans="1:8">
      <c r="A6" s="142"/>
      <c r="B6" s="143"/>
      <c r="C6" s="142"/>
      <c r="D6" s="142"/>
      <c r="E6" s="142"/>
      <c r="F6" s="142"/>
      <c r="G6" s="142"/>
      <c r="H6" s="142"/>
    </row>
    <row r="7" spans="1:8" ht="15.5">
      <c r="A7" s="258" t="s">
        <v>445</v>
      </c>
      <c r="B7" s="258"/>
      <c r="C7" s="258"/>
      <c r="D7" s="258"/>
      <c r="E7" s="258"/>
      <c r="F7" s="258"/>
      <c r="G7" s="258"/>
      <c r="H7" s="258"/>
    </row>
    <row r="8" spans="1:8" ht="4.5" customHeight="1">
      <c r="A8" s="142"/>
      <c r="B8" s="143"/>
      <c r="C8" s="142"/>
      <c r="D8" s="142"/>
      <c r="E8" s="142"/>
      <c r="F8" s="142"/>
      <c r="G8" s="142"/>
      <c r="H8" s="142"/>
    </row>
    <row r="9" spans="1:8" ht="39">
      <c r="A9" s="159" t="s">
        <v>6</v>
      </c>
      <c r="B9" s="144" t="s">
        <v>7</v>
      </c>
      <c r="C9" s="159" t="s">
        <v>446</v>
      </c>
      <c r="D9" s="159" t="s">
        <v>354</v>
      </c>
      <c r="E9" s="159" t="s">
        <v>8</v>
      </c>
      <c r="F9" s="159" t="s">
        <v>447</v>
      </c>
      <c r="G9" s="159" t="s">
        <v>9</v>
      </c>
      <c r="H9" s="159" t="s">
        <v>448</v>
      </c>
    </row>
    <row r="10" spans="1:8" ht="26">
      <c r="A10" s="160">
        <v>1</v>
      </c>
      <c r="B10" s="161" t="s">
        <v>449</v>
      </c>
      <c r="C10" s="162">
        <v>446497</v>
      </c>
      <c r="D10" s="162">
        <v>1</v>
      </c>
      <c r="E10" s="163">
        <v>1349</v>
      </c>
      <c r="F10" s="160">
        <v>48</v>
      </c>
      <c r="G10" s="164">
        <f>(D10*E10)/F10</f>
        <v>28.104166666666668</v>
      </c>
      <c r="H10" s="164">
        <f>G10/7</f>
        <v>4.0148809523809526</v>
      </c>
    </row>
    <row r="11" spans="1:8" ht="91">
      <c r="A11" s="160">
        <v>2</v>
      </c>
      <c r="B11" s="165" t="s">
        <v>450</v>
      </c>
      <c r="C11" s="166">
        <v>613885</v>
      </c>
      <c r="D11" s="166">
        <v>2</v>
      </c>
      <c r="E11" s="167">
        <v>232.8</v>
      </c>
      <c r="F11" s="160">
        <v>36</v>
      </c>
      <c r="G11" s="164">
        <f>(D11*E11)/F11</f>
        <v>12.933333333333334</v>
      </c>
      <c r="H11" s="164">
        <f>G11/7</f>
        <v>1.8476190476190477</v>
      </c>
    </row>
    <row r="12" spans="1:8" ht="91">
      <c r="A12" s="160">
        <v>3</v>
      </c>
      <c r="B12" s="165" t="s">
        <v>451</v>
      </c>
      <c r="C12" s="166">
        <v>617849</v>
      </c>
      <c r="D12" s="166">
        <v>1</v>
      </c>
      <c r="E12" s="168">
        <v>1718.42</v>
      </c>
      <c r="F12" s="160">
        <v>60</v>
      </c>
      <c r="G12" s="164">
        <f>(D12*E12)/F12</f>
        <v>28.640333333333334</v>
      </c>
      <c r="H12" s="164">
        <f>G12/7</f>
        <v>4.0914761904761905</v>
      </c>
    </row>
    <row r="13" spans="1:8">
      <c r="A13" s="253" t="s">
        <v>452</v>
      </c>
      <c r="B13" s="253"/>
      <c r="C13" s="253"/>
      <c r="D13" s="253"/>
      <c r="E13" s="253"/>
      <c r="F13" s="253"/>
      <c r="G13" s="253"/>
      <c r="H13" s="154">
        <f>SUM(H10:H12)</f>
        <v>9.9539761904761903</v>
      </c>
    </row>
    <row r="14" spans="1:8">
      <c r="A14" s="150"/>
      <c r="B14" s="155"/>
      <c r="C14" s="150"/>
      <c r="D14" s="150"/>
      <c r="E14" s="150"/>
      <c r="F14" s="150"/>
      <c r="G14" s="150"/>
      <c r="H14" s="150"/>
    </row>
    <row r="15" spans="1:8">
      <c r="A15" s="142"/>
      <c r="B15" s="143"/>
      <c r="C15" s="142"/>
      <c r="D15" s="142"/>
      <c r="E15" s="142"/>
      <c r="F15" s="142"/>
      <c r="G15" s="142"/>
      <c r="H15" s="142"/>
    </row>
    <row r="16" spans="1:8">
      <c r="A16" s="142"/>
      <c r="B16" s="143"/>
      <c r="C16" s="142"/>
      <c r="D16" s="142"/>
      <c r="E16" s="142"/>
      <c r="F16" s="142"/>
      <c r="G16" s="142"/>
      <c r="H16" s="142"/>
    </row>
    <row r="17" spans="1:8">
      <c r="A17" s="142"/>
      <c r="B17" s="143"/>
      <c r="C17" s="142"/>
      <c r="D17" s="142"/>
      <c r="E17" s="142"/>
      <c r="F17" s="142"/>
      <c r="G17" s="142"/>
      <c r="H17" s="142"/>
    </row>
    <row r="18" spans="1:8">
      <c r="A18" s="142"/>
      <c r="B18" s="143"/>
      <c r="C18" s="142"/>
      <c r="D18" s="142"/>
      <c r="E18" s="142"/>
      <c r="F18" s="142"/>
      <c r="G18" s="142"/>
      <c r="H18" s="142"/>
    </row>
    <row r="19" spans="1:8">
      <c r="A19" s="142"/>
      <c r="B19" s="143"/>
      <c r="C19" s="142"/>
      <c r="D19" s="142"/>
      <c r="E19" s="142"/>
      <c r="F19" s="142"/>
      <c r="G19" s="142"/>
      <c r="H19" s="142"/>
    </row>
    <row r="20" spans="1:8">
      <c r="A20" s="142"/>
      <c r="B20" s="143"/>
      <c r="C20" s="142"/>
      <c r="D20" s="142"/>
      <c r="E20" s="142"/>
      <c r="F20" s="142"/>
      <c r="G20" s="142"/>
      <c r="H20" s="142"/>
    </row>
    <row r="21" spans="1:8">
      <c r="A21" s="142"/>
      <c r="B21" s="143"/>
      <c r="C21" s="142"/>
      <c r="D21" s="142"/>
      <c r="E21" s="142"/>
      <c r="F21" s="142"/>
      <c r="G21" s="142"/>
      <c r="H21" s="142"/>
    </row>
    <row r="22" spans="1:8">
      <c r="A22" s="142"/>
      <c r="B22" s="143"/>
      <c r="C22" s="142"/>
      <c r="D22" s="142"/>
      <c r="E22" s="142"/>
      <c r="F22" s="142"/>
      <c r="G22" s="142"/>
      <c r="H22" s="142"/>
    </row>
    <row r="23" spans="1:8">
      <c r="A23" s="142"/>
      <c r="B23" s="143"/>
      <c r="C23" s="142"/>
      <c r="D23" s="142"/>
      <c r="E23" s="142"/>
      <c r="F23" s="142"/>
      <c r="G23" s="142"/>
      <c r="H23" s="142"/>
    </row>
    <row r="24" spans="1:8">
      <c r="A24" s="142"/>
      <c r="B24" s="143"/>
      <c r="C24" s="142"/>
      <c r="D24" s="142"/>
      <c r="E24" s="142"/>
      <c r="F24" s="142"/>
      <c r="G24" s="142"/>
      <c r="H24" s="142"/>
    </row>
    <row r="25" spans="1:8">
      <c r="A25" s="142"/>
      <c r="B25" s="143"/>
      <c r="C25" s="142"/>
      <c r="D25" s="142"/>
      <c r="E25" s="142"/>
      <c r="F25" s="142"/>
      <c r="G25" s="142"/>
      <c r="H25" s="142"/>
    </row>
    <row r="26" spans="1:8">
      <c r="A26" s="142"/>
      <c r="B26" s="143"/>
      <c r="C26" s="142"/>
      <c r="D26" s="142"/>
      <c r="E26" s="142"/>
      <c r="F26" s="142"/>
      <c r="G26" s="142"/>
      <c r="H26" s="142"/>
    </row>
    <row r="27" spans="1:8">
      <c r="A27" s="142"/>
      <c r="B27" s="143"/>
      <c r="C27" s="142"/>
      <c r="D27" s="142"/>
      <c r="E27" s="142"/>
      <c r="F27" s="142"/>
      <c r="G27" s="142"/>
      <c r="H27" s="142"/>
    </row>
    <row r="28" spans="1:8">
      <c r="A28" s="142"/>
      <c r="B28" s="143"/>
      <c r="C28" s="142"/>
      <c r="D28" s="142"/>
      <c r="E28" s="142"/>
      <c r="F28" s="142"/>
      <c r="G28" s="142"/>
      <c r="H28" s="142"/>
    </row>
    <row r="29" spans="1:8">
      <c r="A29" s="142"/>
      <c r="B29" s="143"/>
      <c r="C29" s="142"/>
      <c r="D29" s="142"/>
      <c r="E29" s="142"/>
      <c r="F29" s="142"/>
      <c r="G29" s="142"/>
      <c r="H29" s="142"/>
    </row>
    <row r="30" spans="1:8">
      <c r="A30" s="142"/>
      <c r="B30" s="143"/>
      <c r="C30" s="142"/>
      <c r="D30" s="142"/>
      <c r="E30" s="142"/>
      <c r="F30" s="142"/>
      <c r="G30" s="142"/>
      <c r="H30" s="142"/>
    </row>
    <row r="31" spans="1:8">
      <c r="A31" s="142"/>
      <c r="B31" s="143"/>
      <c r="C31" s="142"/>
      <c r="D31" s="142"/>
      <c r="E31" s="142"/>
      <c r="F31" s="142"/>
      <c r="G31" s="142"/>
      <c r="H31" s="142"/>
    </row>
    <row r="32" spans="1:8">
      <c r="A32" s="142"/>
      <c r="B32" s="143"/>
      <c r="C32" s="142"/>
      <c r="D32" s="142"/>
      <c r="E32" s="142"/>
      <c r="F32" s="142"/>
      <c r="G32" s="142"/>
      <c r="H32" s="142"/>
    </row>
    <row r="33" spans="1:8">
      <c r="A33" s="142"/>
      <c r="B33" s="143"/>
      <c r="C33" s="142"/>
      <c r="D33" s="142"/>
      <c r="E33" s="142"/>
      <c r="F33" s="142"/>
      <c r="G33" s="142"/>
      <c r="H33" s="142"/>
    </row>
    <row r="34" spans="1:8">
      <c r="A34" s="142"/>
      <c r="B34" s="143"/>
      <c r="C34" s="142"/>
      <c r="D34" s="142"/>
      <c r="E34" s="142"/>
      <c r="F34" s="142"/>
      <c r="G34" s="142"/>
      <c r="H34" s="142"/>
    </row>
    <row r="35" spans="1:8">
      <c r="A35" s="142"/>
      <c r="B35" s="143"/>
      <c r="C35" s="142"/>
      <c r="D35" s="142"/>
      <c r="E35" s="142"/>
      <c r="F35" s="142"/>
      <c r="G35" s="142"/>
      <c r="H35" s="142"/>
    </row>
    <row r="36" spans="1:8">
      <c r="A36" s="142"/>
      <c r="B36" s="143"/>
      <c r="C36" s="142"/>
      <c r="D36" s="142"/>
      <c r="E36" s="142"/>
      <c r="F36" s="142"/>
      <c r="G36" s="142"/>
      <c r="H36" s="142"/>
    </row>
    <row r="37" spans="1:8">
      <c r="A37" s="142"/>
      <c r="B37" s="143"/>
      <c r="C37" s="142"/>
      <c r="D37" s="142"/>
      <c r="E37" s="142"/>
      <c r="F37" s="142"/>
      <c r="G37" s="142"/>
      <c r="H37" s="142"/>
    </row>
    <row r="38" spans="1:8">
      <c r="A38" s="142"/>
      <c r="B38" s="143"/>
      <c r="C38" s="142"/>
      <c r="D38" s="142"/>
      <c r="E38" s="142"/>
      <c r="F38" s="142"/>
      <c r="G38" s="142"/>
      <c r="H38" s="142"/>
    </row>
    <row r="39" spans="1:8">
      <c r="A39" s="142"/>
      <c r="B39" s="143"/>
      <c r="C39" s="142"/>
      <c r="D39" s="142"/>
      <c r="E39" s="142"/>
      <c r="F39" s="142"/>
      <c r="G39" s="142"/>
      <c r="H39" s="142"/>
    </row>
    <row r="40" spans="1:8">
      <c r="A40" s="142"/>
      <c r="B40" s="143"/>
      <c r="C40" s="142"/>
      <c r="D40" s="142"/>
      <c r="E40" s="142"/>
      <c r="F40" s="142"/>
      <c r="G40" s="142"/>
      <c r="H40" s="142"/>
    </row>
    <row r="41" spans="1:8">
      <c r="A41" s="142"/>
      <c r="B41" s="143"/>
      <c r="C41" s="142"/>
      <c r="D41" s="142"/>
      <c r="E41" s="142"/>
      <c r="F41" s="142"/>
      <c r="G41" s="142"/>
      <c r="H41" s="142"/>
    </row>
    <row r="42" spans="1:8">
      <c r="A42" s="142"/>
      <c r="B42" s="143"/>
      <c r="C42" s="142"/>
      <c r="D42" s="142"/>
      <c r="E42" s="142"/>
      <c r="F42" s="142"/>
      <c r="G42" s="142"/>
      <c r="H42" s="142"/>
    </row>
    <row r="43" spans="1:8">
      <c r="A43" s="142"/>
      <c r="B43" s="143"/>
      <c r="C43" s="142"/>
      <c r="D43" s="142"/>
      <c r="E43" s="142"/>
      <c r="F43" s="142"/>
      <c r="G43" s="142"/>
      <c r="H43" s="142"/>
    </row>
    <row r="44" spans="1:8">
      <c r="A44" s="142"/>
      <c r="B44" s="143"/>
      <c r="C44" s="142"/>
      <c r="D44" s="142"/>
      <c r="E44" s="142"/>
      <c r="F44" s="142"/>
      <c r="G44" s="142"/>
      <c r="H44" s="142"/>
    </row>
    <row r="45" spans="1:8">
      <c r="A45" s="142"/>
      <c r="B45" s="143"/>
      <c r="C45" s="142"/>
      <c r="D45" s="142"/>
      <c r="E45" s="142"/>
      <c r="F45" s="142"/>
      <c r="G45" s="142"/>
      <c r="H45" s="142"/>
    </row>
    <row r="46" spans="1:8">
      <c r="A46" s="142"/>
      <c r="B46" s="143"/>
      <c r="C46" s="142"/>
      <c r="D46" s="142"/>
      <c r="E46" s="142"/>
      <c r="F46" s="142"/>
      <c r="G46" s="142"/>
      <c r="H46" s="142"/>
    </row>
    <row r="47" spans="1:8">
      <c r="A47" s="142"/>
      <c r="B47" s="143"/>
      <c r="C47" s="142"/>
      <c r="D47" s="142"/>
      <c r="E47" s="142"/>
      <c r="F47" s="142"/>
      <c r="G47" s="142"/>
      <c r="H47" s="142"/>
    </row>
    <row r="48" spans="1:8">
      <c r="A48" s="142"/>
      <c r="B48" s="143"/>
      <c r="C48" s="142"/>
      <c r="D48" s="142"/>
      <c r="E48" s="142"/>
      <c r="F48" s="142"/>
      <c r="G48" s="142"/>
      <c r="H48" s="142"/>
    </row>
    <row r="49" spans="1:8">
      <c r="A49" s="142"/>
      <c r="B49" s="143"/>
      <c r="C49" s="142"/>
      <c r="D49" s="142"/>
      <c r="E49" s="142"/>
      <c r="F49" s="142"/>
      <c r="G49" s="142"/>
      <c r="H49" s="142"/>
    </row>
    <row r="50" spans="1:8">
      <c r="A50" s="142"/>
      <c r="B50" s="143"/>
      <c r="C50" s="142"/>
      <c r="D50" s="142"/>
      <c r="E50" s="142"/>
      <c r="F50" s="142"/>
      <c r="G50" s="142"/>
      <c r="H50" s="142"/>
    </row>
    <row r="51" spans="1:8">
      <c r="A51" s="142"/>
      <c r="B51" s="143"/>
      <c r="C51" s="142"/>
      <c r="D51" s="142"/>
      <c r="E51" s="142"/>
      <c r="F51" s="142"/>
      <c r="G51" s="142"/>
      <c r="H51" s="142"/>
    </row>
    <row r="52" spans="1:8">
      <c r="A52" s="142"/>
      <c r="B52" s="143"/>
      <c r="C52" s="142"/>
      <c r="D52" s="142"/>
      <c r="E52" s="142"/>
      <c r="F52" s="142"/>
      <c r="G52" s="142"/>
      <c r="H52" s="142"/>
    </row>
    <row r="53" spans="1:8">
      <c r="A53" s="142"/>
      <c r="B53" s="143"/>
      <c r="C53" s="142"/>
      <c r="D53" s="142"/>
      <c r="E53" s="142"/>
      <c r="F53" s="142"/>
      <c r="G53" s="142"/>
      <c r="H53" s="142"/>
    </row>
    <row r="54" spans="1:8">
      <c r="A54" s="142"/>
      <c r="B54" s="143"/>
      <c r="C54" s="142"/>
      <c r="D54" s="142"/>
      <c r="E54" s="142"/>
      <c r="F54" s="142"/>
      <c r="G54" s="142"/>
      <c r="H54" s="142"/>
    </row>
    <row r="55" spans="1:8">
      <c r="A55" s="142"/>
      <c r="B55" s="143"/>
      <c r="C55" s="142"/>
      <c r="D55" s="142"/>
      <c r="E55" s="142"/>
      <c r="F55" s="142"/>
      <c r="G55" s="142"/>
      <c r="H55" s="142"/>
    </row>
    <row r="56" spans="1:8">
      <c r="A56" s="142"/>
      <c r="B56" s="143"/>
      <c r="C56" s="142"/>
      <c r="D56" s="142"/>
      <c r="E56" s="142"/>
      <c r="F56" s="142"/>
      <c r="G56" s="142"/>
      <c r="H56" s="142"/>
    </row>
    <row r="57" spans="1:8">
      <c r="A57" s="142"/>
      <c r="B57" s="143"/>
      <c r="C57" s="142"/>
      <c r="D57" s="142"/>
      <c r="E57" s="142"/>
      <c r="F57" s="142"/>
      <c r="G57" s="142"/>
      <c r="H57" s="142"/>
    </row>
    <row r="58" spans="1:8">
      <c r="A58" s="142"/>
      <c r="B58" s="143"/>
      <c r="C58" s="142"/>
      <c r="D58" s="142"/>
      <c r="E58" s="142"/>
      <c r="F58" s="142"/>
      <c r="G58" s="142"/>
      <c r="H58" s="142"/>
    </row>
    <row r="59" spans="1:8">
      <c r="A59" s="142"/>
      <c r="B59" s="143"/>
      <c r="C59" s="142"/>
      <c r="D59" s="142"/>
      <c r="E59" s="142"/>
      <c r="F59" s="142"/>
      <c r="G59" s="142"/>
      <c r="H59" s="142"/>
    </row>
    <row r="60" spans="1:8">
      <c r="A60" s="142"/>
      <c r="B60" s="143"/>
      <c r="C60" s="142"/>
      <c r="D60" s="142"/>
      <c r="E60" s="142"/>
      <c r="F60" s="142"/>
      <c r="G60" s="142"/>
      <c r="H60" s="142"/>
    </row>
    <row r="61" spans="1:8">
      <c r="A61" s="142"/>
      <c r="B61" s="143"/>
      <c r="C61" s="142"/>
      <c r="D61" s="142"/>
      <c r="E61" s="142"/>
      <c r="F61" s="142"/>
      <c r="G61" s="142"/>
      <c r="H61" s="142"/>
    </row>
    <row r="62" spans="1:8">
      <c r="A62" s="142"/>
      <c r="B62" s="143"/>
      <c r="C62" s="142"/>
      <c r="D62" s="142"/>
      <c r="E62" s="142"/>
      <c r="F62" s="142"/>
      <c r="G62" s="142"/>
      <c r="H62" s="142"/>
    </row>
    <row r="63" spans="1:8">
      <c r="A63" s="142"/>
      <c r="B63" s="143"/>
      <c r="C63" s="142"/>
      <c r="D63" s="142"/>
      <c r="E63" s="142"/>
      <c r="F63" s="142"/>
      <c r="G63" s="142"/>
      <c r="H63" s="142"/>
    </row>
    <row r="64" spans="1:8">
      <c r="A64" s="142"/>
      <c r="B64" s="143"/>
      <c r="C64" s="142"/>
      <c r="D64" s="142"/>
      <c r="E64" s="142"/>
      <c r="F64" s="142"/>
      <c r="G64" s="142"/>
      <c r="H64" s="142"/>
    </row>
    <row r="65" spans="1:8">
      <c r="A65" s="142"/>
      <c r="B65" s="143"/>
      <c r="C65" s="142"/>
      <c r="D65" s="142"/>
      <c r="E65" s="142"/>
      <c r="F65" s="142"/>
      <c r="G65" s="142"/>
      <c r="H65" s="142"/>
    </row>
    <row r="66" spans="1:8">
      <c r="A66" s="142"/>
      <c r="B66" s="143"/>
      <c r="C66" s="142"/>
      <c r="D66" s="142"/>
      <c r="E66" s="142"/>
      <c r="F66" s="142"/>
      <c r="G66" s="142"/>
      <c r="H66" s="142"/>
    </row>
    <row r="67" spans="1:8">
      <c r="A67" s="142"/>
      <c r="B67" s="143"/>
      <c r="C67" s="142"/>
      <c r="D67" s="142"/>
      <c r="E67" s="142"/>
      <c r="F67" s="142"/>
      <c r="G67" s="142"/>
      <c r="H67" s="142"/>
    </row>
    <row r="68" spans="1:8">
      <c r="A68" s="142"/>
      <c r="B68" s="143"/>
      <c r="C68" s="142"/>
      <c r="D68" s="142"/>
      <c r="E68" s="142"/>
      <c r="F68" s="142"/>
      <c r="G68" s="142"/>
      <c r="H68" s="142"/>
    </row>
    <row r="69" spans="1:8">
      <c r="A69" s="142"/>
      <c r="B69" s="143"/>
      <c r="C69" s="142"/>
      <c r="D69" s="142"/>
      <c r="E69" s="142"/>
      <c r="F69" s="142"/>
      <c r="G69" s="142"/>
      <c r="H69" s="142"/>
    </row>
    <row r="70" spans="1:8">
      <c r="A70" s="142"/>
      <c r="B70" s="143"/>
      <c r="C70" s="142"/>
      <c r="D70" s="142"/>
      <c r="E70" s="142"/>
      <c r="F70" s="142"/>
      <c r="G70" s="142"/>
      <c r="H70" s="142"/>
    </row>
    <row r="71" spans="1:8">
      <c r="A71" s="142"/>
      <c r="B71" s="143"/>
      <c r="C71" s="142"/>
      <c r="D71" s="142"/>
      <c r="E71" s="142"/>
      <c r="F71" s="142"/>
      <c r="G71" s="142"/>
      <c r="H71" s="142"/>
    </row>
    <row r="72" spans="1:8">
      <c r="A72" s="142"/>
      <c r="B72" s="143"/>
      <c r="C72" s="142"/>
      <c r="D72" s="142"/>
      <c r="E72" s="142"/>
      <c r="F72" s="142"/>
      <c r="G72" s="142"/>
      <c r="H72" s="142"/>
    </row>
    <row r="73" spans="1:8">
      <c r="A73" s="142"/>
      <c r="B73" s="143"/>
      <c r="C73" s="142"/>
      <c r="D73" s="142"/>
      <c r="E73" s="142"/>
      <c r="F73" s="142"/>
      <c r="G73" s="142"/>
      <c r="H73" s="142"/>
    </row>
    <row r="74" spans="1:8">
      <c r="A74" s="142"/>
      <c r="B74" s="143"/>
      <c r="C74" s="142"/>
      <c r="D74" s="142"/>
      <c r="E74" s="142"/>
      <c r="F74" s="142"/>
      <c r="G74" s="142"/>
      <c r="H74" s="142"/>
    </row>
    <row r="75" spans="1:8">
      <c r="A75" s="142"/>
      <c r="B75" s="143"/>
      <c r="C75" s="142"/>
      <c r="D75" s="142"/>
      <c r="E75" s="142"/>
      <c r="F75" s="142"/>
      <c r="G75" s="142"/>
      <c r="H75" s="142"/>
    </row>
    <row r="76" spans="1:8">
      <c r="A76" s="142"/>
      <c r="B76" s="143"/>
      <c r="C76" s="142"/>
      <c r="D76" s="142"/>
      <c r="E76" s="142"/>
      <c r="F76" s="142"/>
      <c r="G76" s="142"/>
      <c r="H76" s="142"/>
    </row>
    <row r="77" spans="1:8">
      <c r="A77" s="142"/>
      <c r="B77" s="143"/>
      <c r="C77" s="142"/>
      <c r="D77" s="142"/>
      <c r="E77" s="142"/>
      <c r="F77" s="142"/>
      <c r="G77" s="142"/>
      <c r="H77" s="142"/>
    </row>
    <row r="78" spans="1:8">
      <c r="A78" s="142"/>
      <c r="B78" s="143"/>
      <c r="C78" s="142"/>
      <c r="D78" s="142"/>
      <c r="E78" s="142"/>
      <c r="F78" s="142"/>
      <c r="G78" s="142"/>
      <c r="H78" s="142"/>
    </row>
    <row r="79" spans="1:8">
      <c r="A79" s="142"/>
      <c r="B79" s="143"/>
      <c r="C79" s="142"/>
      <c r="D79" s="142"/>
      <c r="E79" s="142"/>
      <c r="F79" s="142"/>
      <c r="G79" s="142"/>
      <c r="H79" s="142"/>
    </row>
    <row r="80" spans="1:8">
      <c r="A80" s="142"/>
      <c r="B80" s="143"/>
      <c r="C80" s="142"/>
      <c r="D80" s="142"/>
      <c r="E80" s="142"/>
      <c r="F80" s="142"/>
      <c r="G80" s="142"/>
      <c r="H80" s="142"/>
    </row>
    <row r="81" spans="1:8">
      <c r="A81" s="142"/>
      <c r="B81" s="143"/>
      <c r="C81" s="142"/>
      <c r="D81" s="142"/>
      <c r="E81" s="142"/>
      <c r="F81" s="142"/>
      <c r="G81" s="142"/>
      <c r="H81" s="142"/>
    </row>
    <row r="82" spans="1:8">
      <c r="A82" s="142"/>
      <c r="B82" s="143"/>
      <c r="C82" s="142"/>
      <c r="D82" s="142"/>
      <c r="E82" s="142"/>
      <c r="F82" s="142"/>
      <c r="G82" s="142"/>
      <c r="H82" s="142"/>
    </row>
    <row r="83" spans="1:8">
      <c r="A83" s="142"/>
      <c r="B83" s="143"/>
      <c r="C83" s="142"/>
      <c r="D83" s="142"/>
      <c r="E83" s="142"/>
      <c r="F83" s="142"/>
      <c r="G83" s="142"/>
      <c r="H83" s="142"/>
    </row>
    <row r="84" spans="1:8">
      <c r="A84" s="142"/>
      <c r="B84" s="143"/>
      <c r="C84" s="142"/>
      <c r="D84" s="142"/>
      <c r="E84" s="142"/>
      <c r="F84" s="142"/>
      <c r="G84" s="142"/>
      <c r="H84" s="142"/>
    </row>
    <row r="85" spans="1:8">
      <c r="A85" s="142"/>
      <c r="B85" s="143"/>
      <c r="C85" s="142"/>
      <c r="D85" s="142"/>
      <c r="E85" s="142"/>
      <c r="F85" s="142"/>
      <c r="G85" s="142"/>
      <c r="H85" s="142"/>
    </row>
    <row r="86" spans="1:8">
      <c r="A86" s="142"/>
      <c r="B86" s="143"/>
      <c r="C86" s="142"/>
      <c r="D86" s="142"/>
      <c r="E86" s="142"/>
      <c r="F86" s="142"/>
      <c r="G86" s="142"/>
      <c r="H86" s="142"/>
    </row>
    <row r="87" spans="1:8">
      <c r="A87" s="142"/>
      <c r="B87" s="143"/>
      <c r="C87" s="142"/>
      <c r="D87" s="142"/>
      <c r="E87" s="142"/>
      <c r="F87" s="142"/>
      <c r="G87" s="142"/>
      <c r="H87" s="142"/>
    </row>
    <row r="88" spans="1:8">
      <c r="A88" s="142"/>
      <c r="B88" s="143"/>
      <c r="C88" s="142"/>
      <c r="D88" s="142"/>
      <c r="E88" s="142"/>
      <c r="F88" s="142"/>
      <c r="G88" s="142"/>
      <c r="H88" s="142"/>
    </row>
    <row r="89" spans="1:8">
      <c r="A89" s="142"/>
      <c r="B89" s="143"/>
      <c r="C89" s="142"/>
      <c r="D89" s="142"/>
      <c r="E89" s="142"/>
      <c r="F89" s="142"/>
      <c r="G89" s="142"/>
      <c r="H89" s="142"/>
    </row>
    <row r="90" spans="1:8">
      <c r="A90" s="142"/>
      <c r="B90" s="143"/>
      <c r="C90" s="142"/>
      <c r="D90" s="142"/>
      <c r="E90" s="142"/>
      <c r="F90" s="142"/>
      <c r="G90" s="142"/>
      <c r="H90" s="142"/>
    </row>
    <row r="91" spans="1:8">
      <c r="A91" s="142"/>
      <c r="B91" s="143"/>
      <c r="C91" s="142"/>
      <c r="D91" s="142"/>
      <c r="E91" s="142"/>
      <c r="F91" s="142"/>
      <c r="G91" s="142"/>
      <c r="H91" s="142"/>
    </row>
    <row r="92" spans="1:8">
      <c r="A92" s="142"/>
      <c r="B92" s="143"/>
      <c r="C92" s="142"/>
      <c r="D92" s="142"/>
      <c r="E92" s="142"/>
      <c r="F92" s="142"/>
      <c r="G92" s="142"/>
      <c r="H92" s="142"/>
    </row>
    <row r="93" spans="1:8">
      <c r="A93" s="142"/>
      <c r="B93" s="143"/>
      <c r="C93" s="142"/>
      <c r="D93" s="142"/>
      <c r="E93" s="142"/>
      <c r="F93" s="142"/>
      <c r="G93" s="142"/>
      <c r="H93" s="142"/>
    </row>
    <row r="94" spans="1:8">
      <c r="A94" s="142"/>
      <c r="B94" s="143"/>
      <c r="C94" s="142"/>
      <c r="D94" s="142"/>
      <c r="E94" s="142"/>
      <c r="F94" s="142"/>
      <c r="G94" s="142"/>
      <c r="H94" s="142"/>
    </row>
    <row r="95" spans="1:8">
      <c r="A95" s="142"/>
      <c r="B95" s="143"/>
      <c r="C95" s="142"/>
      <c r="D95" s="142"/>
      <c r="E95" s="142"/>
      <c r="F95" s="142"/>
      <c r="G95" s="142"/>
      <c r="H95" s="142"/>
    </row>
    <row r="96" spans="1:8">
      <c r="A96" s="142"/>
      <c r="B96" s="143"/>
      <c r="C96" s="142"/>
      <c r="D96" s="142"/>
      <c r="E96" s="142"/>
      <c r="F96" s="142"/>
      <c r="G96" s="142"/>
      <c r="H96" s="142"/>
    </row>
    <row r="97" spans="1:8">
      <c r="A97" s="142"/>
      <c r="B97" s="143"/>
      <c r="C97" s="142"/>
      <c r="D97" s="142"/>
      <c r="E97" s="142"/>
      <c r="F97" s="142"/>
      <c r="G97" s="142"/>
      <c r="H97" s="142"/>
    </row>
    <row r="98" spans="1:8">
      <c r="A98" s="142"/>
      <c r="B98" s="143"/>
      <c r="C98" s="142"/>
      <c r="D98" s="142"/>
      <c r="E98" s="142"/>
      <c r="F98" s="142"/>
      <c r="G98" s="142"/>
      <c r="H98" s="142"/>
    </row>
    <row r="99" spans="1:8">
      <c r="A99" s="142"/>
      <c r="B99" s="143"/>
      <c r="C99" s="142"/>
      <c r="D99" s="142"/>
      <c r="E99" s="142"/>
      <c r="F99" s="142"/>
      <c r="G99" s="142"/>
      <c r="H99" s="142"/>
    </row>
    <row r="100" spans="1:8">
      <c r="A100" s="142"/>
      <c r="B100" s="143"/>
      <c r="C100" s="142"/>
      <c r="D100" s="142"/>
      <c r="E100" s="142"/>
      <c r="F100" s="142"/>
      <c r="G100" s="142"/>
      <c r="H100" s="142"/>
    </row>
    <row r="101" spans="1:8">
      <c r="A101" s="142"/>
      <c r="B101" s="143"/>
      <c r="C101" s="142"/>
      <c r="D101" s="142"/>
      <c r="E101" s="142"/>
      <c r="F101" s="142"/>
      <c r="G101" s="142"/>
      <c r="H101" s="142"/>
    </row>
    <row r="102" spans="1:8">
      <c r="A102" s="142"/>
      <c r="B102" s="143"/>
      <c r="C102" s="142"/>
      <c r="D102" s="142"/>
      <c r="E102" s="142"/>
      <c r="F102" s="142"/>
      <c r="G102" s="142"/>
      <c r="H102" s="142"/>
    </row>
    <row r="103" spans="1:8">
      <c r="A103" s="142"/>
      <c r="B103" s="143"/>
      <c r="C103" s="142"/>
      <c r="D103" s="142"/>
      <c r="E103" s="142"/>
      <c r="F103" s="142"/>
      <c r="G103" s="142"/>
      <c r="H103" s="142"/>
    </row>
    <row r="104" spans="1:8">
      <c r="A104" s="142"/>
      <c r="B104" s="143"/>
      <c r="C104" s="142"/>
      <c r="D104" s="142"/>
      <c r="E104" s="142"/>
      <c r="F104" s="142"/>
      <c r="G104" s="142"/>
      <c r="H104" s="142"/>
    </row>
    <row r="105" spans="1:8">
      <c r="A105" s="142"/>
      <c r="B105" s="143"/>
      <c r="C105" s="142"/>
      <c r="D105" s="142"/>
      <c r="E105" s="142"/>
      <c r="F105" s="142"/>
      <c r="G105" s="142"/>
      <c r="H105" s="142"/>
    </row>
    <row r="106" spans="1:8">
      <c r="A106" s="142"/>
      <c r="B106" s="143"/>
      <c r="C106" s="142"/>
      <c r="D106" s="142"/>
      <c r="E106" s="142"/>
      <c r="F106" s="142"/>
      <c r="G106" s="142"/>
      <c r="H106" s="142"/>
    </row>
    <row r="107" spans="1:8">
      <c r="A107" s="142"/>
      <c r="B107" s="143"/>
      <c r="C107" s="142"/>
      <c r="D107" s="142"/>
      <c r="E107" s="142"/>
      <c r="F107" s="142"/>
      <c r="G107" s="142"/>
      <c r="H107" s="142"/>
    </row>
    <row r="108" spans="1:8">
      <c r="A108" s="142"/>
      <c r="B108" s="143"/>
      <c r="C108" s="142"/>
      <c r="D108" s="142"/>
      <c r="E108" s="142"/>
      <c r="F108" s="142"/>
      <c r="G108" s="142"/>
      <c r="H108" s="142"/>
    </row>
    <row r="109" spans="1:8">
      <c r="A109" s="142"/>
      <c r="B109" s="143"/>
      <c r="C109" s="142"/>
      <c r="D109" s="142"/>
      <c r="E109" s="142"/>
      <c r="F109" s="142"/>
      <c r="G109" s="142"/>
      <c r="H109" s="142"/>
    </row>
    <row r="110" spans="1:8">
      <c r="A110" s="142"/>
      <c r="B110" s="143"/>
      <c r="C110" s="142"/>
      <c r="D110" s="142"/>
      <c r="E110" s="142"/>
      <c r="F110" s="142"/>
      <c r="G110" s="142"/>
      <c r="H110" s="142"/>
    </row>
    <row r="111" spans="1:8">
      <c r="A111" s="142"/>
      <c r="B111" s="143"/>
      <c r="C111" s="142"/>
      <c r="D111" s="142"/>
      <c r="E111" s="142"/>
      <c r="F111" s="142"/>
      <c r="G111" s="142"/>
      <c r="H111" s="142"/>
    </row>
    <row r="112" spans="1:8">
      <c r="A112" s="142"/>
      <c r="B112" s="143"/>
      <c r="C112" s="142"/>
      <c r="D112" s="142"/>
      <c r="E112" s="142"/>
      <c r="F112" s="142"/>
      <c r="G112" s="142"/>
      <c r="H112" s="142"/>
    </row>
    <row r="113" spans="1:8">
      <c r="A113" s="142"/>
      <c r="B113" s="143"/>
      <c r="C113" s="142"/>
      <c r="D113" s="142"/>
      <c r="E113" s="142"/>
      <c r="F113" s="142"/>
      <c r="G113" s="142"/>
      <c r="H113" s="142"/>
    </row>
    <row r="114" spans="1:8">
      <c r="A114" s="142"/>
      <c r="B114" s="143"/>
      <c r="C114" s="142"/>
      <c r="D114" s="142"/>
      <c r="E114" s="142"/>
      <c r="F114" s="142"/>
      <c r="G114" s="142"/>
      <c r="H114" s="142"/>
    </row>
    <row r="115" spans="1:8">
      <c r="A115" s="142"/>
      <c r="B115" s="143"/>
      <c r="C115" s="142"/>
      <c r="D115" s="142"/>
      <c r="E115" s="142"/>
      <c r="F115" s="142"/>
      <c r="G115" s="142"/>
      <c r="H115" s="142"/>
    </row>
    <row r="116" spans="1:8">
      <c r="A116" s="142"/>
      <c r="B116" s="143"/>
      <c r="C116" s="142"/>
      <c r="D116" s="142"/>
      <c r="E116" s="142"/>
      <c r="F116" s="142"/>
      <c r="G116" s="142"/>
      <c r="H116" s="142"/>
    </row>
    <row r="117" spans="1:8">
      <c r="A117" s="142"/>
      <c r="B117" s="143"/>
      <c r="C117" s="142"/>
      <c r="D117" s="142"/>
      <c r="E117" s="142"/>
      <c r="F117" s="142"/>
      <c r="G117" s="142"/>
      <c r="H117" s="142"/>
    </row>
    <row r="118" spans="1:8">
      <c r="A118" s="142"/>
      <c r="B118" s="143"/>
      <c r="C118" s="142"/>
      <c r="D118" s="142"/>
      <c r="E118" s="142"/>
      <c r="F118" s="142"/>
      <c r="G118" s="142"/>
      <c r="H118" s="142"/>
    </row>
    <row r="119" spans="1:8">
      <c r="A119" s="142"/>
      <c r="B119" s="143"/>
      <c r="C119" s="142"/>
      <c r="D119" s="142"/>
      <c r="E119" s="142"/>
      <c r="F119" s="142"/>
      <c r="G119" s="142"/>
      <c r="H119" s="142"/>
    </row>
    <row r="120" spans="1:8">
      <c r="A120" s="142"/>
      <c r="B120" s="143"/>
      <c r="C120" s="142"/>
      <c r="D120" s="142"/>
      <c r="E120" s="142"/>
      <c r="F120" s="142"/>
      <c r="G120" s="142"/>
      <c r="H120" s="142"/>
    </row>
    <row r="121" spans="1:8">
      <c r="A121" s="142"/>
      <c r="B121" s="143"/>
      <c r="C121" s="142"/>
      <c r="D121" s="142"/>
      <c r="E121" s="142"/>
      <c r="F121" s="142"/>
      <c r="G121" s="142"/>
      <c r="H121" s="142"/>
    </row>
    <row r="122" spans="1:8">
      <c r="A122" s="142"/>
      <c r="B122" s="143"/>
      <c r="C122" s="142"/>
      <c r="D122" s="142"/>
      <c r="E122" s="142"/>
      <c r="F122" s="142"/>
      <c r="G122" s="142"/>
      <c r="H122" s="142"/>
    </row>
    <row r="123" spans="1:8">
      <c r="A123" s="142"/>
      <c r="B123" s="143"/>
      <c r="C123" s="142"/>
      <c r="D123" s="142"/>
      <c r="E123" s="142"/>
      <c r="F123" s="142"/>
      <c r="G123" s="142"/>
      <c r="H123" s="142"/>
    </row>
    <row r="124" spans="1:8">
      <c r="A124" s="142"/>
      <c r="B124" s="143"/>
      <c r="C124" s="142"/>
      <c r="D124" s="142"/>
      <c r="E124" s="142"/>
      <c r="F124" s="142"/>
      <c r="G124" s="142"/>
      <c r="H124" s="142"/>
    </row>
    <row r="125" spans="1:8">
      <c r="A125" s="142"/>
      <c r="B125" s="143"/>
      <c r="C125" s="142"/>
      <c r="D125" s="142"/>
      <c r="E125" s="142"/>
      <c r="F125" s="142"/>
      <c r="G125" s="142"/>
      <c r="H125" s="142"/>
    </row>
    <row r="126" spans="1:8">
      <c r="A126" s="142"/>
      <c r="B126" s="143"/>
      <c r="C126" s="142"/>
      <c r="D126" s="142"/>
      <c r="E126" s="142"/>
      <c r="F126" s="142"/>
      <c r="G126" s="142"/>
      <c r="H126" s="142"/>
    </row>
    <row r="127" spans="1:8">
      <c r="A127" s="142"/>
      <c r="B127" s="143"/>
      <c r="C127" s="142"/>
      <c r="D127" s="142"/>
      <c r="E127" s="142"/>
      <c r="F127" s="142"/>
      <c r="G127" s="142"/>
      <c r="H127" s="142"/>
    </row>
    <row r="128" spans="1:8">
      <c r="A128" s="142"/>
      <c r="B128" s="143"/>
      <c r="C128" s="142"/>
      <c r="D128" s="142"/>
      <c r="E128" s="142"/>
      <c r="F128" s="142"/>
      <c r="G128" s="142"/>
      <c r="H128" s="142"/>
    </row>
    <row r="129" spans="1:8">
      <c r="A129" s="142"/>
      <c r="B129" s="143"/>
      <c r="C129" s="142"/>
      <c r="D129" s="142"/>
      <c r="E129" s="142"/>
      <c r="F129" s="142"/>
      <c r="G129" s="142"/>
      <c r="H129" s="142"/>
    </row>
    <row r="130" spans="1:8">
      <c r="A130" s="142"/>
      <c r="B130" s="143"/>
      <c r="C130" s="142"/>
      <c r="D130" s="142"/>
      <c r="E130" s="142"/>
      <c r="F130" s="142"/>
      <c r="G130" s="142"/>
      <c r="H130" s="142"/>
    </row>
    <row r="131" spans="1:8">
      <c r="A131" s="142"/>
      <c r="B131" s="143"/>
      <c r="C131" s="142"/>
      <c r="D131" s="142"/>
      <c r="E131" s="142"/>
      <c r="F131" s="142"/>
      <c r="G131" s="142"/>
      <c r="H131" s="142"/>
    </row>
    <row r="132" spans="1:8">
      <c r="A132" s="142"/>
      <c r="B132" s="143"/>
      <c r="C132" s="142"/>
      <c r="D132" s="142"/>
      <c r="E132" s="142"/>
      <c r="F132" s="142"/>
      <c r="G132" s="142"/>
      <c r="H132" s="142"/>
    </row>
    <row r="133" spans="1:8">
      <c r="A133" s="142"/>
      <c r="B133" s="143"/>
      <c r="C133" s="142"/>
      <c r="D133" s="142"/>
      <c r="E133" s="142"/>
      <c r="F133" s="142"/>
      <c r="G133" s="142"/>
      <c r="H133" s="142"/>
    </row>
    <row r="134" spans="1:8">
      <c r="A134" s="142"/>
      <c r="B134" s="143"/>
      <c r="C134" s="142"/>
      <c r="D134" s="142"/>
      <c r="E134" s="142"/>
      <c r="F134" s="142"/>
      <c r="G134" s="142"/>
      <c r="H134" s="142"/>
    </row>
    <row r="135" spans="1:8">
      <c r="A135" s="142"/>
      <c r="B135" s="143"/>
      <c r="C135" s="142"/>
      <c r="D135" s="142"/>
      <c r="E135" s="142"/>
      <c r="F135" s="142"/>
      <c r="G135" s="142"/>
      <c r="H135" s="142"/>
    </row>
    <row r="136" spans="1:8">
      <c r="A136" s="142"/>
      <c r="B136" s="143"/>
      <c r="C136" s="142"/>
      <c r="D136" s="142"/>
      <c r="E136" s="142"/>
      <c r="F136" s="142"/>
      <c r="G136" s="142"/>
      <c r="H136" s="142"/>
    </row>
    <row r="137" spans="1:8">
      <c r="A137" s="142"/>
      <c r="B137" s="143"/>
      <c r="C137" s="142"/>
      <c r="D137" s="142"/>
      <c r="E137" s="142"/>
      <c r="F137" s="142"/>
      <c r="G137" s="142"/>
      <c r="H137" s="142"/>
    </row>
    <row r="138" spans="1:8">
      <c r="A138" s="142"/>
      <c r="B138" s="143"/>
      <c r="C138" s="142"/>
      <c r="D138" s="142"/>
      <c r="E138" s="142"/>
      <c r="F138" s="142"/>
      <c r="G138" s="142"/>
      <c r="H138" s="142"/>
    </row>
    <row r="139" spans="1:8">
      <c r="A139" s="142"/>
      <c r="B139" s="143"/>
      <c r="C139" s="142"/>
      <c r="D139" s="142"/>
      <c r="E139" s="142"/>
      <c r="F139" s="142"/>
      <c r="G139" s="142"/>
      <c r="H139" s="142"/>
    </row>
    <row r="140" spans="1:8">
      <c r="A140" s="142"/>
      <c r="B140" s="143"/>
      <c r="C140" s="142"/>
      <c r="D140" s="142"/>
      <c r="E140" s="142"/>
      <c r="F140" s="142"/>
      <c r="G140" s="142"/>
      <c r="H140" s="142"/>
    </row>
    <row r="141" spans="1:8">
      <c r="A141" s="142"/>
      <c r="B141" s="143"/>
      <c r="C141" s="142"/>
      <c r="D141" s="142"/>
      <c r="E141" s="142"/>
      <c r="F141" s="142"/>
      <c r="G141" s="142"/>
      <c r="H141" s="142"/>
    </row>
    <row r="142" spans="1:8">
      <c r="A142" s="142"/>
      <c r="B142" s="143"/>
      <c r="C142" s="142"/>
      <c r="D142" s="142"/>
      <c r="E142" s="142"/>
      <c r="F142" s="142"/>
      <c r="G142" s="142"/>
      <c r="H142" s="142"/>
    </row>
    <row r="143" spans="1:8">
      <c r="A143" s="142"/>
      <c r="B143" s="143"/>
      <c r="C143" s="142"/>
      <c r="D143" s="142"/>
      <c r="E143" s="142"/>
      <c r="F143" s="142"/>
      <c r="G143" s="142"/>
      <c r="H143" s="142"/>
    </row>
    <row r="144" spans="1:8">
      <c r="A144" s="142"/>
      <c r="B144" s="143"/>
      <c r="C144" s="142"/>
      <c r="D144" s="142"/>
      <c r="E144" s="142"/>
      <c r="F144" s="142"/>
      <c r="G144" s="142"/>
      <c r="H144" s="142"/>
    </row>
    <row r="145" spans="1:8">
      <c r="A145" s="142"/>
      <c r="B145" s="143"/>
      <c r="C145" s="142"/>
      <c r="D145" s="142"/>
      <c r="E145" s="142"/>
      <c r="F145" s="142"/>
      <c r="G145" s="142"/>
      <c r="H145" s="142"/>
    </row>
    <row r="146" spans="1:8">
      <c r="A146" s="142"/>
      <c r="B146" s="143"/>
      <c r="C146" s="142"/>
      <c r="D146" s="142"/>
      <c r="E146" s="142"/>
      <c r="F146" s="142"/>
      <c r="G146" s="142"/>
      <c r="H146" s="142"/>
    </row>
    <row r="147" spans="1:8">
      <c r="A147" s="142"/>
      <c r="B147" s="143"/>
      <c r="C147" s="142"/>
      <c r="D147" s="142"/>
      <c r="E147" s="142"/>
      <c r="F147" s="142"/>
      <c r="G147" s="142"/>
      <c r="H147" s="142"/>
    </row>
    <row r="148" spans="1:8">
      <c r="A148" s="142"/>
      <c r="B148" s="143"/>
      <c r="C148" s="142"/>
      <c r="D148" s="142"/>
      <c r="E148" s="142"/>
      <c r="F148" s="142"/>
      <c r="G148" s="142"/>
      <c r="H148" s="142"/>
    </row>
    <row r="149" spans="1:8">
      <c r="A149" s="142"/>
      <c r="B149" s="143"/>
      <c r="C149" s="142"/>
      <c r="D149" s="142"/>
      <c r="E149" s="142"/>
      <c r="F149" s="142"/>
      <c r="G149" s="142"/>
      <c r="H149" s="142"/>
    </row>
    <row r="150" spans="1:8">
      <c r="A150" s="142"/>
      <c r="B150" s="143"/>
      <c r="C150" s="142"/>
      <c r="D150" s="142"/>
      <c r="E150" s="142"/>
      <c r="F150" s="142"/>
      <c r="G150" s="142"/>
      <c r="H150" s="142"/>
    </row>
    <row r="151" spans="1:8">
      <c r="A151" s="142"/>
      <c r="B151" s="143"/>
      <c r="C151" s="142"/>
      <c r="D151" s="142"/>
      <c r="E151" s="142"/>
      <c r="F151" s="142"/>
      <c r="G151" s="142"/>
      <c r="H151" s="142"/>
    </row>
    <row r="152" spans="1:8">
      <c r="A152" s="142"/>
      <c r="B152" s="143"/>
      <c r="C152" s="142"/>
      <c r="D152" s="142"/>
      <c r="E152" s="142"/>
      <c r="F152" s="142"/>
      <c r="G152" s="142"/>
      <c r="H152" s="142"/>
    </row>
    <row r="153" spans="1:8">
      <c r="A153" s="142"/>
      <c r="B153" s="143"/>
      <c r="C153" s="142"/>
      <c r="D153" s="142"/>
      <c r="E153" s="142"/>
      <c r="F153" s="142"/>
      <c r="G153" s="142"/>
      <c r="H153" s="142"/>
    </row>
    <row r="154" spans="1:8">
      <c r="A154" s="142"/>
      <c r="B154" s="143"/>
      <c r="C154" s="142"/>
      <c r="D154" s="142"/>
      <c r="E154" s="142"/>
      <c r="F154" s="142"/>
      <c r="G154" s="142"/>
      <c r="H154" s="142"/>
    </row>
    <row r="155" spans="1:8">
      <c r="A155" s="142"/>
      <c r="B155" s="143"/>
      <c r="C155" s="142"/>
      <c r="D155" s="142"/>
      <c r="E155" s="142"/>
      <c r="F155" s="142"/>
      <c r="G155" s="142"/>
      <c r="H155" s="142"/>
    </row>
    <row r="156" spans="1:8">
      <c r="A156" s="142"/>
      <c r="B156" s="143"/>
      <c r="C156" s="142"/>
      <c r="D156" s="142"/>
      <c r="E156" s="142"/>
      <c r="F156" s="142"/>
      <c r="G156" s="142"/>
      <c r="H156" s="142"/>
    </row>
    <row r="157" spans="1:8">
      <c r="A157" s="142"/>
      <c r="B157" s="143"/>
      <c r="C157" s="142"/>
      <c r="D157" s="142"/>
      <c r="E157" s="142"/>
      <c r="F157" s="142"/>
      <c r="G157" s="142"/>
      <c r="H157" s="142"/>
    </row>
    <row r="158" spans="1:8">
      <c r="A158" s="142"/>
      <c r="B158" s="143"/>
      <c r="C158" s="142"/>
      <c r="D158" s="142"/>
      <c r="E158" s="142"/>
      <c r="F158" s="142"/>
      <c r="G158" s="142"/>
      <c r="H158" s="142"/>
    </row>
    <row r="159" spans="1:8">
      <c r="A159" s="142"/>
      <c r="B159" s="143"/>
      <c r="C159" s="142"/>
      <c r="D159" s="142"/>
      <c r="E159" s="142"/>
      <c r="F159" s="142"/>
      <c r="G159" s="142"/>
      <c r="H159" s="142"/>
    </row>
    <row r="160" spans="1:8">
      <c r="A160" s="142"/>
      <c r="B160" s="143"/>
      <c r="C160" s="142"/>
      <c r="D160" s="142"/>
      <c r="E160" s="142"/>
      <c r="F160" s="142"/>
      <c r="G160" s="142"/>
      <c r="H160" s="142"/>
    </row>
    <row r="161" spans="1:8">
      <c r="A161" s="142"/>
      <c r="B161" s="143"/>
      <c r="C161" s="142"/>
      <c r="D161" s="142"/>
      <c r="E161" s="142"/>
      <c r="F161" s="142"/>
      <c r="G161" s="142"/>
      <c r="H161" s="142"/>
    </row>
    <row r="162" spans="1:8">
      <c r="A162" s="142"/>
      <c r="B162" s="143"/>
      <c r="C162" s="142"/>
      <c r="D162" s="142"/>
      <c r="E162" s="142"/>
      <c r="F162" s="142"/>
      <c r="G162" s="142"/>
      <c r="H162" s="142"/>
    </row>
    <row r="163" spans="1:8">
      <c r="A163" s="142"/>
      <c r="B163" s="143"/>
      <c r="C163" s="142"/>
      <c r="D163" s="142"/>
      <c r="E163" s="142"/>
      <c r="F163" s="142"/>
      <c r="G163" s="142"/>
      <c r="H163" s="142"/>
    </row>
    <row r="164" spans="1:8">
      <c r="A164" s="142"/>
      <c r="B164" s="143"/>
      <c r="C164" s="142"/>
      <c r="D164" s="142"/>
      <c r="E164" s="142"/>
      <c r="F164" s="142"/>
      <c r="G164" s="142"/>
      <c r="H164" s="142"/>
    </row>
    <row r="165" spans="1:8">
      <c r="A165" s="142"/>
      <c r="B165" s="143"/>
      <c r="C165" s="142"/>
      <c r="D165" s="142"/>
      <c r="E165" s="142"/>
      <c r="F165" s="142"/>
      <c r="G165" s="142"/>
      <c r="H165" s="142"/>
    </row>
    <row r="166" spans="1:8">
      <c r="A166" s="142"/>
      <c r="B166" s="143"/>
      <c r="C166" s="142"/>
      <c r="D166" s="142"/>
      <c r="E166" s="142"/>
      <c r="F166" s="142"/>
      <c r="G166" s="142"/>
      <c r="H166" s="142"/>
    </row>
    <row r="167" spans="1:8">
      <c r="A167" s="142"/>
      <c r="B167" s="143"/>
      <c r="C167" s="142"/>
      <c r="D167" s="142"/>
      <c r="E167" s="142"/>
      <c r="F167" s="142"/>
      <c r="G167" s="142"/>
      <c r="H167" s="142"/>
    </row>
    <row r="168" spans="1:8">
      <c r="A168" s="142"/>
      <c r="B168" s="143"/>
      <c r="C168" s="142"/>
      <c r="D168" s="142"/>
      <c r="E168" s="142"/>
      <c r="F168" s="142"/>
      <c r="G168" s="142"/>
      <c r="H168" s="142"/>
    </row>
    <row r="169" spans="1:8">
      <c r="A169" s="142"/>
      <c r="B169" s="143"/>
      <c r="C169" s="142"/>
      <c r="D169" s="142"/>
      <c r="E169" s="142"/>
      <c r="F169" s="142"/>
      <c r="G169" s="142"/>
      <c r="H169" s="142"/>
    </row>
    <row r="170" spans="1:8">
      <c r="A170" s="142"/>
      <c r="B170" s="143"/>
      <c r="C170" s="142"/>
      <c r="D170" s="142"/>
      <c r="E170" s="142"/>
      <c r="F170" s="142"/>
      <c r="G170" s="142"/>
      <c r="H170" s="142"/>
    </row>
    <row r="171" spans="1:8">
      <c r="A171" s="142"/>
      <c r="B171" s="143"/>
      <c r="C171" s="142"/>
      <c r="D171" s="142"/>
      <c r="E171" s="142"/>
      <c r="F171" s="142"/>
      <c r="G171" s="142"/>
      <c r="H171" s="142"/>
    </row>
    <row r="172" spans="1:8">
      <c r="A172" s="142"/>
      <c r="B172" s="143"/>
      <c r="C172" s="142"/>
      <c r="D172" s="142"/>
      <c r="E172" s="142"/>
      <c r="F172" s="142"/>
      <c r="G172" s="142"/>
      <c r="H172" s="142"/>
    </row>
    <row r="173" spans="1:8">
      <c r="A173" s="142"/>
      <c r="B173" s="143"/>
      <c r="C173" s="142"/>
      <c r="D173" s="142"/>
      <c r="E173" s="142"/>
      <c r="F173" s="142"/>
      <c r="G173" s="142"/>
      <c r="H173" s="142"/>
    </row>
    <row r="174" spans="1:8">
      <c r="A174" s="142"/>
      <c r="B174" s="143"/>
      <c r="C174" s="142"/>
      <c r="D174" s="142"/>
      <c r="E174" s="142"/>
      <c r="F174" s="142"/>
      <c r="G174" s="142"/>
      <c r="H174" s="142"/>
    </row>
    <row r="175" spans="1:8">
      <c r="A175" s="142"/>
      <c r="B175" s="143"/>
      <c r="C175" s="142"/>
      <c r="D175" s="142"/>
      <c r="E175" s="142"/>
      <c r="F175" s="142"/>
      <c r="G175" s="142"/>
      <c r="H175" s="142"/>
    </row>
    <row r="176" spans="1:8">
      <c r="A176" s="142"/>
      <c r="B176" s="143"/>
      <c r="C176" s="142"/>
      <c r="D176" s="142"/>
      <c r="E176" s="142"/>
      <c r="F176" s="142"/>
      <c r="G176" s="142"/>
      <c r="H176" s="142"/>
    </row>
    <row r="177" spans="1:8">
      <c r="A177" s="142"/>
      <c r="B177" s="143"/>
      <c r="C177" s="142"/>
      <c r="D177" s="142"/>
      <c r="E177" s="142"/>
      <c r="F177" s="142"/>
      <c r="G177" s="142"/>
      <c r="H177" s="142"/>
    </row>
    <row r="178" spans="1:8">
      <c r="A178" s="142"/>
      <c r="B178" s="143"/>
      <c r="C178" s="142"/>
      <c r="D178" s="142"/>
      <c r="E178" s="142"/>
      <c r="F178" s="142"/>
      <c r="G178" s="142"/>
      <c r="H178" s="142"/>
    </row>
    <row r="179" spans="1:8">
      <c r="A179" s="142"/>
      <c r="B179" s="143"/>
      <c r="C179" s="142"/>
      <c r="D179" s="142"/>
      <c r="E179" s="142"/>
      <c r="F179" s="142"/>
      <c r="G179" s="142"/>
      <c r="H179" s="142"/>
    </row>
    <row r="180" spans="1:8">
      <c r="A180" s="142"/>
      <c r="B180" s="143"/>
      <c r="C180" s="142"/>
      <c r="D180" s="142"/>
      <c r="E180" s="142"/>
      <c r="F180" s="142"/>
      <c r="G180" s="142"/>
      <c r="H180" s="142"/>
    </row>
    <row r="181" spans="1:8">
      <c r="A181" s="142"/>
      <c r="B181" s="143"/>
      <c r="C181" s="142"/>
      <c r="D181" s="142"/>
      <c r="E181" s="142"/>
      <c r="F181" s="142"/>
      <c r="G181" s="142"/>
      <c r="H181" s="142"/>
    </row>
    <row r="182" spans="1:8">
      <c r="A182" s="142"/>
      <c r="B182" s="143"/>
      <c r="C182" s="142"/>
      <c r="D182" s="142"/>
      <c r="E182" s="142"/>
      <c r="F182" s="142"/>
      <c r="G182" s="142"/>
      <c r="H182" s="142"/>
    </row>
    <row r="183" spans="1:8">
      <c r="A183" s="142"/>
      <c r="B183" s="143"/>
      <c r="C183" s="142"/>
      <c r="D183" s="142"/>
      <c r="E183" s="142"/>
      <c r="F183" s="142"/>
      <c r="G183" s="142"/>
      <c r="H183" s="142"/>
    </row>
    <row r="184" spans="1:8">
      <c r="A184" s="142"/>
      <c r="B184" s="143"/>
      <c r="C184" s="142"/>
      <c r="D184" s="142"/>
      <c r="E184" s="142"/>
      <c r="F184" s="142"/>
      <c r="G184" s="142"/>
      <c r="H184" s="142"/>
    </row>
    <row r="185" spans="1:8">
      <c r="A185" s="142"/>
      <c r="B185" s="143"/>
      <c r="C185" s="142"/>
      <c r="D185" s="142"/>
      <c r="E185" s="142"/>
      <c r="F185" s="142"/>
      <c r="G185" s="142"/>
      <c r="H185" s="142"/>
    </row>
    <row r="186" spans="1:8">
      <c r="A186" s="142"/>
      <c r="B186" s="143"/>
      <c r="C186" s="142"/>
      <c r="D186" s="142"/>
      <c r="E186" s="142"/>
      <c r="F186" s="142"/>
      <c r="G186" s="142"/>
      <c r="H186" s="142"/>
    </row>
    <row r="187" spans="1:8">
      <c r="A187" s="142"/>
      <c r="B187" s="143"/>
      <c r="C187" s="142"/>
      <c r="D187" s="142"/>
      <c r="E187" s="142"/>
      <c r="F187" s="142"/>
      <c r="G187" s="142"/>
      <c r="H187" s="142"/>
    </row>
    <row r="188" spans="1:8">
      <c r="A188" s="142"/>
      <c r="B188" s="143"/>
      <c r="C188" s="142"/>
      <c r="D188" s="142"/>
      <c r="E188" s="142"/>
      <c r="F188" s="142"/>
      <c r="G188" s="142"/>
      <c r="H188" s="142"/>
    </row>
    <row r="189" spans="1:8">
      <c r="A189" s="142"/>
      <c r="B189" s="143"/>
      <c r="C189" s="142"/>
      <c r="D189" s="142"/>
      <c r="E189" s="142"/>
      <c r="F189" s="142"/>
      <c r="G189" s="142"/>
      <c r="H189" s="142"/>
    </row>
    <row r="190" spans="1:8">
      <c r="A190" s="142"/>
      <c r="B190" s="143"/>
      <c r="C190" s="142"/>
      <c r="D190" s="142"/>
      <c r="E190" s="142"/>
      <c r="F190" s="142"/>
      <c r="G190" s="142"/>
      <c r="H190" s="142"/>
    </row>
    <row r="191" spans="1:8">
      <c r="A191" s="142"/>
      <c r="B191" s="143"/>
      <c r="C191" s="142"/>
      <c r="D191" s="142"/>
      <c r="E191" s="142"/>
      <c r="F191" s="142"/>
      <c r="G191" s="142"/>
      <c r="H191" s="142"/>
    </row>
    <row r="192" spans="1:8">
      <c r="A192" s="142"/>
      <c r="B192" s="143"/>
      <c r="C192" s="142"/>
      <c r="D192" s="142"/>
      <c r="E192" s="142"/>
      <c r="F192" s="142"/>
      <c r="G192" s="142"/>
      <c r="H192" s="142"/>
    </row>
    <row r="193" spans="1:8">
      <c r="A193" s="142"/>
      <c r="B193" s="143"/>
      <c r="C193" s="142"/>
      <c r="D193" s="142"/>
      <c r="E193" s="142"/>
      <c r="F193" s="142"/>
      <c r="G193" s="142"/>
      <c r="H193" s="142"/>
    </row>
    <row r="194" spans="1:8">
      <c r="A194" s="142"/>
      <c r="B194" s="143"/>
      <c r="C194" s="142"/>
      <c r="D194" s="142"/>
      <c r="E194" s="142"/>
      <c r="F194" s="142"/>
      <c r="G194" s="142"/>
      <c r="H194" s="142"/>
    </row>
    <row r="195" spans="1:8">
      <c r="A195" s="142"/>
      <c r="B195" s="143"/>
      <c r="C195" s="142"/>
      <c r="D195" s="142"/>
      <c r="E195" s="142"/>
      <c r="F195" s="142"/>
      <c r="G195" s="142"/>
      <c r="H195" s="142"/>
    </row>
    <row r="196" spans="1:8">
      <c r="A196" s="142"/>
      <c r="B196" s="143"/>
      <c r="C196" s="142"/>
      <c r="D196" s="142"/>
      <c r="E196" s="142"/>
      <c r="F196" s="142"/>
      <c r="G196" s="142"/>
      <c r="H196" s="142"/>
    </row>
    <row r="197" spans="1:8">
      <c r="A197" s="142"/>
      <c r="B197" s="143"/>
      <c r="C197" s="142"/>
      <c r="D197" s="142"/>
      <c r="E197" s="142"/>
      <c r="F197" s="142"/>
      <c r="G197" s="142"/>
      <c r="H197" s="142"/>
    </row>
    <row r="198" spans="1:8">
      <c r="A198" s="142"/>
      <c r="B198" s="143"/>
      <c r="C198" s="142"/>
      <c r="D198" s="142"/>
      <c r="E198" s="142"/>
      <c r="F198" s="142"/>
      <c r="G198" s="142"/>
      <c r="H198" s="142"/>
    </row>
    <row r="199" spans="1:8">
      <c r="A199" s="142"/>
      <c r="B199" s="143"/>
      <c r="C199" s="142"/>
      <c r="D199" s="142"/>
      <c r="E199" s="142"/>
      <c r="F199" s="142"/>
      <c r="G199" s="142"/>
      <c r="H199" s="142"/>
    </row>
    <row r="200" spans="1:8">
      <c r="A200" s="142"/>
      <c r="B200" s="143"/>
      <c r="C200" s="142"/>
      <c r="D200" s="142"/>
      <c r="E200" s="142"/>
      <c r="F200" s="142"/>
      <c r="G200" s="142"/>
      <c r="H200" s="142"/>
    </row>
    <row r="201" spans="1:8">
      <c r="A201" s="142"/>
      <c r="B201" s="143"/>
      <c r="C201" s="142"/>
      <c r="D201" s="142"/>
      <c r="E201" s="142"/>
      <c r="F201" s="142"/>
      <c r="G201" s="142"/>
      <c r="H201" s="142"/>
    </row>
    <row r="202" spans="1:8">
      <c r="A202" s="142"/>
      <c r="B202" s="143"/>
      <c r="C202" s="142"/>
      <c r="D202" s="142"/>
      <c r="E202" s="142"/>
      <c r="F202" s="142"/>
      <c r="G202" s="142"/>
      <c r="H202" s="142"/>
    </row>
    <row r="203" spans="1:8">
      <c r="A203" s="142"/>
      <c r="B203" s="143"/>
      <c r="C203" s="142"/>
      <c r="D203" s="142"/>
      <c r="E203" s="142"/>
      <c r="F203" s="142"/>
      <c r="G203" s="142"/>
      <c r="H203" s="142"/>
    </row>
    <row r="204" spans="1:8">
      <c r="A204" s="142"/>
      <c r="B204" s="143"/>
      <c r="C204" s="142"/>
      <c r="D204" s="142"/>
      <c r="E204" s="142"/>
      <c r="F204" s="142"/>
      <c r="G204" s="142"/>
      <c r="H204" s="142"/>
    </row>
    <row r="205" spans="1:8">
      <c r="A205" s="142"/>
      <c r="B205" s="143"/>
      <c r="C205" s="142"/>
      <c r="D205" s="142"/>
      <c r="E205" s="142"/>
      <c r="F205" s="142"/>
      <c r="G205" s="142"/>
      <c r="H205" s="142"/>
    </row>
    <row r="206" spans="1:8">
      <c r="A206" s="142"/>
      <c r="B206" s="143"/>
      <c r="C206" s="142"/>
      <c r="D206" s="142"/>
      <c r="E206" s="142"/>
      <c r="F206" s="142"/>
      <c r="G206" s="142"/>
      <c r="H206" s="142"/>
    </row>
    <row r="207" spans="1:8">
      <c r="A207" s="142"/>
      <c r="B207" s="143"/>
      <c r="C207" s="142"/>
      <c r="D207" s="142"/>
      <c r="E207" s="142"/>
      <c r="F207" s="142"/>
      <c r="G207" s="142"/>
      <c r="H207" s="142"/>
    </row>
    <row r="208" spans="1:8">
      <c r="A208" s="142"/>
      <c r="B208" s="143"/>
      <c r="C208" s="142"/>
      <c r="D208" s="142"/>
      <c r="E208" s="142"/>
      <c r="F208" s="142"/>
      <c r="G208" s="142"/>
      <c r="H208" s="142"/>
    </row>
    <row r="209" spans="1:8">
      <c r="A209" s="142"/>
      <c r="B209" s="143"/>
      <c r="C209" s="142"/>
      <c r="D209" s="142"/>
      <c r="E209" s="142"/>
      <c r="F209" s="142"/>
      <c r="G209" s="142"/>
      <c r="H209" s="142"/>
    </row>
    <row r="210" spans="1:8">
      <c r="A210" s="142"/>
      <c r="B210" s="143"/>
      <c r="C210" s="142"/>
      <c r="D210" s="142"/>
      <c r="E210" s="142"/>
      <c r="F210" s="142"/>
      <c r="G210" s="142"/>
      <c r="H210" s="142"/>
    </row>
    <row r="211" spans="1:8">
      <c r="A211" s="142"/>
      <c r="B211" s="143"/>
      <c r="C211" s="142"/>
      <c r="D211" s="142"/>
      <c r="E211" s="142"/>
      <c r="F211" s="142"/>
      <c r="G211" s="142"/>
      <c r="H211" s="142"/>
    </row>
    <row r="212" spans="1:8">
      <c r="A212" s="142"/>
      <c r="B212" s="143"/>
      <c r="C212" s="142"/>
      <c r="D212" s="142"/>
      <c r="E212" s="142"/>
      <c r="F212" s="142"/>
      <c r="G212" s="142"/>
      <c r="H212" s="142"/>
    </row>
    <row r="213" spans="1:8">
      <c r="A213" s="142"/>
      <c r="B213" s="143"/>
      <c r="C213" s="142"/>
      <c r="D213" s="142"/>
      <c r="E213" s="142"/>
      <c r="F213" s="142"/>
      <c r="G213" s="142"/>
      <c r="H213" s="142"/>
    </row>
    <row r="214" spans="1:8">
      <c r="A214" s="142"/>
      <c r="B214" s="143"/>
      <c r="C214" s="142"/>
      <c r="D214" s="142"/>
      <c r="E214" s="142"/>
      <c r="F214" s="142"/>
      <c r="G214" s="142"/>
      <c r="H214" s="142"/>
    </row>
    <row r="215" spans="1:8">
      <c r="A215" s="142"/>
      <c r="B215" s="143"/>
      <c r="C215" s="142"/>
      <c r="D215" s="142"/>
      <c r="E215" s="142"/>
      <c r="F215" s="142"/>
      <c r="G215" s="142"/>
      <c r="H215" s="142"/>
    </row>
    <row r="216" spans="1:8">
      <c r="A216" s="142"/>
      <c r="B216" s="143"/>
      <c r="C216" s="142"/>
      <c r="D216" s="142"/>
      <c r="E216" s="142"/>
      <c r="F216" s="142"/>
      <c r="G216" s="142"/>
      <c r="H216" s="142"/>
    </row>
    <row r="217" spans="1:8">
      <c r="A217" s="142"/>
      <c r="B217" s="143"/>
      <c r="C217" s="142"/>
      <c r="D217" s="142"/>
      <c r="E217" s="142"/>
      <c r="F217" s="142"/>
      <c r="G217" s="142"/>
      <c r="H217" s="142"/>
    </row>
    <row r="218" spans="1:8">
      <c r="A218" s="142"/>
      <c r="B218" s="143"/>
      <c r="C218" s="142"/>
      <c r="D218" s="142"/>
      <c r="E218" s="142"/>
      <c r="F218" s="142"/>
      <c r="G218" s="142"/>
      <c r="H218" s="142"/>
    </row>
    <row r="219" spans="1:8">
      <c r="A219" s="142"/>
      <c r="B219" s="143"/>
      <c r="C219" s="142"/>
      <c r="D219" s="142"/>
      <c r="E219" s="142"/>
      <c r="F219" s="142"/>
      <c r="G219" s="142"/>
      <c r="H219" s="142"/>
    </row>
    <row r="220" spans="1:8">
      <c r="A220" s="142"/>
      <c r="B220" s="143"/>
      <c r="C220" s="142"/>
      <c r="D220" s="142"/>
      <c r="E220" s="142"/>
      <c r="F220" s="142"/>
      <c r="G220" s="142"/>
      <c r="H220" s="142"/>
    </row>
    <row r="221" spans="1:8">
      <c r="A221" s="142"/>
      <c r="B221" s="143"/>
      <c r="C221" s="142"/>
      <c r="D221" s="142"/>
      <c r="E221" s="142"/>
      <c r="F221" s="142"/>
      <c r="G221" s="142"/>
      <c r="H221" s="142"/>
    </row>
    <row r="222" spans="1:8">
      <c r="A222" s="142"/>
      <c r="B222" s="143"/>
      <c r="C222" s="142"/>
      <c r="D222" s="142"/>
      <c r="E222" s="142"/>
      <c r="F222" s="142"/>
      <c r="G222" s="142"/>
      <c r="H222" s="142"/>
    </row>
    <row r="223" spans="1:8">
      <c r="A223" s="142"/>
      <c r="B223" s="143"/>
      <c r="C223" s="142"/>
      <c r="D223" s="142"/>
      <c r="E223" s="142"/>
      <c r="F223" s="142"/>
      <c r="G223" s="142"/>
      <c r="H223" s="142"/>
    </row>
    <row r="224" spans="1:8">
      <c r="A224" s="142"/>
      <c r="B224" s="143"/>
      <c r="C224" s="142"/>
      <c r="D224" s="142"/>
      <c r="E224" s="142"/>
      <c r="F224" s="142"/>
      <c r="G224" s="142"/>
      <c r="H224" s="142"/>
    </row>
    <row r="225" spans="1:8">
      <c r="A225" s="142"/>
      <c r="B225" s="143"/>
      <c r="C225" s="142"/>
      <c r="D225" s="142"/>
      <c r="E225" s="142"/>
      <c r="F225" s="142"/>
      <c r="G225" s="142"/>
      <c r="H225" s="142"/>
    </row>
    <row r="226" spans="1:8">
      <c r="A226" s="142"/>
      <c r="B226" s="143"/>
      <c r="C226" s="142"/>
      <c r="D226" s="142"/>
      <c r="E226" s="142"/>
      <c r="F226" s="142"/>
      <c r="G226" s="142"/>
      <c r="H226" s="142"/>
    </row>
    <row r="227" spans="1:8">
      <c r="A227" s="142"/>
      <c r="B227" s="143"/>
      <c r="C227" s="142"/>
      <c r="D227" s="142"/>
      <c r="E227" s="142"/>
      <c r="F227" s="142"/>
      <c r="G227" s="142"/>
      <c r="H227" s="142"/>
    </row>
    <row r="228" spans="1:8">
      <c r="A228" s="142"/>
      <c r="B228" s="143"/>
      <c r="C228" s="142"/>
      <c r="D228" s="142"/>
      <c r="E228" s="142"/>
      <c r="F228" s="142"/>
      <c r="G228" s="142"/>
      <c r="H228" s="142"/>
    </row>
    <row r="229" spans="1:8">
      <c r="A229" s="142"/>
      <c r="B229" s="143"/>
      <c r="C229" s="142"/>
      <c r="D229" s="142"/>
      <c r="E229" s="142"/>
      <c r="F229" s="142"/>
      <c r="G229" s="142"/>
      <c r="H229" s="142"/>
    </row>
    <row r="230" spans="1:8">
      <c r="A230" s="142"/>
      <c r="B230" s="143"/>
      <c r="C230" s="142"/>
      <c r="D230" s="142"/>
      <c r="E230" s="142"/>
      <c r="F230" s="142"/>
      <c r="G230" s="142"/>
      <c r="H230" s="142"/>
    </row>
    <row r="231" spans="1:8">
      <c r="A231" s="142"/>
      <c r="B231" s="143"/>
      <c r="C231" s="142"/>
      <c r="D231" s="142"/>
      <c r="E231" s="142"/>
      <c r="F231" s="142"/>
      <c r="G231" s="142"/>
      <c r="H231" s="142"/>
    </row>
    <row r="232" spans="1:8">
      <c r="A232" s="142"/>
      <c r="B232" s="143"/>
      <c r="C232" s="142"/>
      <c r="D232" s="142"/>
      <c r="E232" s="142"/>
      <c r="F232" s="142"/>
      <c r="G232" s="142"/>
      <c r="H232" s="142"/>
    </row>
    <row r="233" spans="1:8">
      <c r="A233" s="142"/>
      <c r="B233" s="143"/>
      <c r="C233" s="142"/>
      <c r="D233" s="142"/>
      <c r="E233" s="142"/>
      <c r="F233" s="142"/>
      <c r="G233" s="142"/>
      <c r="H233" s="142"/>
    </row>
    <row r="234" spans="1:8">
      <c r="A234" s="142"/>
      <c r="B234" s="143"/>
      <c r="C234" s="142"/>
      <c r="D234" s="142"/>
      <c r="E234" s="142"/>
      <c r="F234" s="142"/>
      <c r="G234" s="142"/>
      <c r="H234" s="142"/>
    </row>
    <row r="235" spans="1:8">
      <c r="A235" s="142"/>
      <c r="B235" s="143"/>
      <c r="C235" s="142"/>
      <c r="D235" s="142"/>
      <c r="E235" s="142"/>
      <c r="F235" s="142"/>
      <c r="G235" s="142"/>
      <c r="H235" s="142"/>
    </row>
    <row r="236" spans="1:8">
      <c r="A236" s="142"/>
      <c r="B236" s="143"/>
      <c r="C236" s="142"/>
      <c r="D236" s="142"/>
      <c r="E236" s="142"/>
      <c r="F236" s="142"/>
      <c r="G236" s="142"/>
      <c r="H236" s="142"/>
    </row>
    <row r="237" spans="1:8">
      <c r="A237" s="142"/>
      <c r="B237" s="143"/>
      <c r="C237" s="142"/>
      <c r="D237" s="142"/>
      <c r="E237" s="142"/>
      <c r="F237" s="142"/>
      <c r="G237" s="142"/>
      <c r="H237" s="142"/>
    </row>
    <row r="238" spans="1:8">
      <c r="A238" s="142"/>
      <c r="B238" s="143"/>
      <c r="C238" s="142"/>
      <c r="D238" s="142"/>
      <c r="E238" s="142"/>
      <c r="F238" s="142"/>
      <c r="G238" s="142"/>
      <c r="H238" s="142"/>
    </row>
    <row r="239" spans="1:8">
      <c r="A239" s="142"/>
      <c r="B239" s="143"/>
      <c r="C239" s="142"/>
      <c r="D239" s="142"/>
      <c r="E239" s="142"/>
      <c r="F239" s="142"/>
      <c r="G239" s="142"/>
      <c r="H239" s="142"/>
    </row>
    <row r="240" spans="1:8">
      <c r="A240" s="142"/>
      <c r="B240" s="143"/>
      <c r="C240" s="142"/>
      <c r="D240" s="142"/>
      <c r="E240" s="142"/>
      <c r="F240" s="142"/>
      <c r="G240" s="142"/>
      <c r="H240" s="142"/>
    </row>
    <row r="241" spans="1:8">
      <c r="A241" s="142"/>
      <c r="B241" s="143"/>
      <c r="C241" s="142"/>
      <c r="D241" s="142"/>
      <c r="E241" s="142"/>
      <c r="F241" s="142"/>
      <c r="G241" s="142"/>
      <c r="H241" s="142"/>
    </row>
    <row r="242" spans="1:8">
      <c r="A242" s="142"/>
      <c r="B242" s="143"/>
      <c r="C242" s="142"/>
      <c r="D242" s="142"/>
      <c r="E242" s="142"/>
      <c r="F242" s="142"/>
      <c r="G242" s="142"/>
      <c r="H242" s="142"/>
    </row>
    <row r="243" spans="1:8">
      <c r="A243" s="142"/>
      <c r="B243" s="143"/>
      <c r="C243" s="142"/>
      <c r="D243" s="142"/>
      <c r="E243" s="142"/>
      <c r="F243" s="142"/>
      <c r="G243" s="142"/>
      <c r="H243" s="142"/>
    </row>
    <row r="244" spans="1:8">
      <c r="A244" s="142"/>
      <c r="B244" s="143"/>
      <c r="C244" s="142"/>
      <c r="D244" s="142"/>
      <c r="E244" s="142"/>
      <c r="F244" s="142"/>
      <c r="G244" s="142"/>
      <c r="H244" s="142"/>
    </row>
    <row r="245" spans="1:8">
      <c r="A245" s="142"/>
      <c r="B245" s="143"/>
      <c r="C245" s="142"/>
      <c r="D245" s="142"/>
      <c r="E245" s="142"/>
      <c r="F245" s="142"/>
      <c r="G245" s="142"/>
      <c r="H245" s="142"/>
    </row>
    <row r="246" spans="1:8">
      <c r="A246" s="142"/>
      <c r="B246" s="143"/>
      <c r="C246" s="142"/>
      <c r="D246" s="142"/>
      <c r="E246" s="142"/>
      <c r="F246" s="142"/>
      <c r="G246" s="142"/>
      <c r="H246" s="142"/>
    </row>
    <row r="247" spans="1:8">
      <c r="A247" s="142"/>
      <c r="B247" s="143"/>
      <c r="C247" s="142"/>
      <c r="D247" s="142"/>
      <c r="E247" s="142"/>
      <c r="F247" s="142"/>
      <c r="G247" s="142"/>
      <c r="H247" s="142"/>
    </row>
    <row r="248" spans="1:8">
      <c r="A248" s="142"/>
      <c r="B248" s="143"/>
      <c r="C248" s="142"/>
      <c r="D248" s="142"/>
      <c r="E248" s="142"/>
      <c r="F248" s="142"/>
      <c r="G248" s="142"/>
      <c r="H248" s="142"/>
    </row>
    <row r="249" spans="1:8">
      <c r="A249" s="142"/>
      <c r="B249" s="143"/>
      <c r="C249" s="142"/>
      <c r="D249" s="142"/>
      <c r="E249" s="142"/>
      <c r="F249" s="142"/>
      <c r="G249" s="142"/>
      <c r="H249" s="142"/>
    </row>
    <row r="250" spans="1:8">
      <c r="A250" s="142"/>
      <c r="B250" s="143"/>
      <c r="C250" s="142"/>
      <c r="D250" s="142"/>
      <c r="E250" s="142"/>
      <c r="F250" s="142"/>
      <c r="G250" s="142"/>
      <c r="H250" s="142"/>
    </row>
    <row r="251" spans="1:8">
      <c r="A251" s="142"/>
      <c r="B251" s="143"/>
      <c r="C251" s="142"/>
      <c r="D251" s="142"/>
      <c r="E251" s="142"/>
      <c r="F251" s="142"/>
      <c r="G251" s="142"/>
      <c r="H251" s="142"/>
    </row>
    <row r="252" spans="1:8">
      <c r="A252" s="142"/>
      <c r="B252" s="143"/>
      <c r="C252" s="142"/>
      <c r="D252" s="142"/>
      <c r="E252" s="142"/>
      <c r="F252" s="142"/>
      <c r="G252" s="142"/>
      <c r="H252" s="142"/>
    </row>
    <row r="253" spans="1:8">
      <c r="A253" s="142"/>
      <c r="B253" s="143"/>
      <c r="C253" s="142"/>
      <c r="D253" s="142"/>
      <c r="E253" s="142"/>
      <c r="F253" s="142"/>
      <c r="G253" s="142"/>
      <c r="H253" s="142"/>
    </row>
    <row r="254" spans="1:8">
      <c r="A254" s="142"/>
      <c r="B254" s="143"/>
      <c r="C254" s="142"/>
      <c r="D254" s="142"/>
      <c r="E254" s="142"/>
      <c r="F254" s="142"/>
      <c r="G254" s="142"/>
      <c r="H254" s="142"/>
    </row>
    <row r="255" spans="1:8">
      <c r="A255" s="142"/>
      <c r="B255" s="143"/>
      <c r="C255" s="142"/>
      <c r="D255" s="142"/>
      <c r="E255" s="142"/>
      <c r="F255" s="142"/>
      <c r="G255" s="142"/>
      <c r="H255" s="142"/>
    </row>
    <row r="256" spans="1:8">
      <c r="A256" s="142"/>
      <c r="B256" s="143"/>
      <c r="C256" s="142"/>
      <c r="D256" s="142"/>
      <c r="E256" s="142"/>
      <c r="F256" s="142"/>
      <c r="G256" s="142"/>
      <c r="H256" s="142"/>
    </row>
    <row r="257" spans="1:8">
      <c r="A257" s="142"/>
      <c r="B257" s="143"/>
      <c r="C257" s="142"/>
      <c r="D257" s="142"/>
      <c r="E257" s="142"/>
      <c r="F257" s="142"/>
      <c r="G257" s="142"/>
      <c r="H257" s="142"/>
    </row>
    <row r="258" spans="1:8">
      <c r="A258" s="142"/>
      <c r="B258" s="143"/>
      <c r="C258" s="142"/>
      <c r="D258" s="142"/>
      <c r="E258" s="142"/>
      <c r="F258" s="142"/>
      <c r="G258" s="142"/>
      <c r="H258" s="142"/>
    </row>
    <row r="259" spans="1:8">
      <c r="A259" s="142"/>
      <c r="B259" s="143"/>
      <c r="C259" s="142"/>
      <c r="D259" s="142"/>
      <c r="E259" s="142"/>
      <c r="F259" s="142"/>
      <c r="G259" s="142"/>
      <c r="H259" s="142"/>
    </row>
    <row r="260" spans="1:8">
      <c r="A260" s="142"/>
      <c r="B260" s="143"/>
      <c r="C260" s="142"/>
      <c r="D260" s="142"/>
      <c r="E260" s="142"/>
      <c r="F260" s="142"/>
      <c r="G260" s="142"/>
      <c r="H260" s="142"/>
    </row>
    <row r="261" spans="1:8">
      <c r="A261" s="142"/>
      <c r="B261" s="143"/>
      <c r="C261" s="142"/>
      <c r="D261" s="142"/>
      <c r="E261" s="142"/>
      <c r="F261" s="142"/>
      <c r="G261" s="142"/>
      <c r="H261" s="142"/>
    </row>
    <row r="262" spans="1:8">
      <c r="A262" s="142"/>
      <c r="B262" s="143"/>
      <c r="C262" s="142"/>
      <c r="D262" s="142"/>
      <c r="E262" s="142"/>
      <c r="F262" s="142"/>
      <c r="G262" s="142"/>
      <c r="H262" s="142"/>
    </row>
    <row r="263" spans="1:8">
      <c r="A263" s="142"/>
      <c r="B263" s="143"/>
      <c r="C263" s="142"/>
      <c r="D263" s="142"/>
      <c r="E263" s="142"/>
      <c r="F263" s="142"/>
      <c r="G263" s="142"/>
      <c r="H263" s="142"/>
    </row>
    <row r="264" spans="1:8">
      <c r="A264" s="142"/>
      <c r="B264" s="143"/>
      <c r="C264" s="142"/>
      <c r="D264" s="142"/>
      <c r="E264" s="142"/>
      <c r="F264" s="142"/>
      <c r="G264" s="142"/>
      <c r="H264" s="142"/>
    </row>
    <row r="265" spans="1:8">
      <c r="A265" s="142"/>
      <c r="B265" s="143"/>
      <c r="C265" s="142"/>
      <c r="D265" s="142"/>
      <c r="E265" s="142"/>
      <c r="F265" s="142"/>
      <c r="G265" s="142"/>
      <c r="H265" s="142"/>
    </row>
    <row r="266" spans="1:8">
      <c r="A266" s="142"/>
      <c r="B266" s="143"/>
      <c r="C266" s="142"/>
      <c r="D266" s="142"/>
      <c r="E266" s="142"/>
      <c r="F266" s="142"/>
      <c r="G266" s="142"/>
      <c r="H266" s="142"/>
    </row>
    <row r="267" spans="1:8">
      <c r="A267" s="142"/>
      <c r="B267" s="143"/>
      <c r="C267" s="142"/>
      <c r="D267" s="142"/>
      <c r="E267" s="142"/>
      <c r="F267" s="142"/>
      <c r="G267" s="142"/>
      <c r="H267" s="142"/>
    </row>
    <row r="268" spans="1:8">
      <c r="A268" s="142"/>
      <c r="B268" s="143"/>
      <c r="C268" s="142"/>
      <c r="D268" s="142"/>
      <c r="E268" s="142"/>
      <c r="F268" s="142"/>
      <c r="G268" s="142"/>
      <c r="H268" s="142"/>
    </row>
    <row r="269" spans="1:8">
      <c r="A269" s="142"/>
      <c r="B269" s="143"/>
      <c r="C269" s="142"/>
      <c r="D269" s="142"/>
      <c r="E269" s="142"/>
      <c r="F269" s="142"/>
      <c r="G269" s="142"/>
      <c r="H269" s="142"/>
    </row>
    <row r="270" spans="1:8">
      <c r="A270" s="142"/>
      <c r="B270" s="143"/>
      <c r="C270" s="142"/>
      <c r="D270" s="142"/>
      <c r="E270" s="142"/>
      <c r="F270" s="142"/>
      <c r="G270" s="142"/>
      <c r="H270" s="142"/>
    </row>
    <row r="271" spans="1:8">
      <c r="A271" s="142"/>
      <c r="B271" s="143"/>
      <c r="C271" s="142"/>
      <c r="D271" s="142"/>
      <c r="E271" s="142"/>
      <c r="F271" s="142"/>
      <c r="G271" s="142"/>
      <c r="H271" s="142"/>
    </row>
    <row r="272" spans="1:8">
      <c r="A272" s="142"/>
      <c r="B272" s="143"/>
      <c r="C272" s="142"/>
      <c r="D272" s="142"/>
      <c r="E272" s="142"/>
      <c r="F272" s="142"/>
      <c r="G272" s="142"/>
      <c r="H272" s="142"/>
    </row>
    <row r="273" spans="1:8">
      <c r="A273" s="142"/>
      <c r="B273" s="143"/>
      <c r="C273" s="142"/>
      <c r="D273" s="142"/>
      <c r="E273" s="142"/>
      <c r="F273" s="142"/>
      <c r="G273" s="142"/>
      <c r="H273" s="142"/>
    </row>
    <row r="274" spans="1:8">
      <c r="A274" s="142"/>
      <c r="B274" s="143"/>
      <c r="C274" s="142"/>
      <c r="D274" s="142"/>
      <c r="E274" s="142"/>
      <c r="F274" s="142"/>
      <c r="G274" s="142"/>
      <c r="H274" s="142"/>
    </row>
    <row r="275" spans="1:8">
      <c r="A275" s="142"/>
      <c r="B275" s="143"/>
      <c r="C275" s="142"/>
      <c r="D275" s="142"/>
      <c r="E275" s="142"/>
      <c r="F275" s="142"/>
      <c r="G275" s="142"/>
      <c r="H275" s="142"/>
    </row>
    <row r="276" spans="1:8">
      <c r="A276" s="142"/>
      <c r="B276" s="143"/>
      <c r="C276" s="142"/>
      <c r="D276" s="142"/>
      <c r="E276" s="142"/>
      <c r="F276" s="142"/>
      <c r="G276" s="142"/>
      <c r="H276" s="142"/>
    </row>
    <row r="277" spans="1:8">
      <c r="A277" s="142"/>
      <c r="B277" s="143"/>
      <c r="C277" s="142"/>
      <c r="D277" s="142"/>
      <c r="E277" s="142"/>
      <c r="F277" s="142"/>
      <c r="G277" s="142"/>
      <c r="H277" s="142"/>
    </row>
    <row r="278" spans="1:8">
      <c r="A278" s="142"/>
      <c r="B278" s="143"/>
      <c r="C278" s="142"/>
      <c r="D278" s="142"/>
      <c r="E278" s="142"/>
      <c r="F278" s="142"/>
      <c r="G278" s="142"/>
      <c r="H278" s="142"/>
    </row>
    <row r="279" spans="1:8">
      <c r="A279" s="142"/>
      <c r="B279" s="143"/>
      <c r="C279" s="142"/>
      <c r="D279" s="142"/>
      <c r="E279" s="142"/>
      <c r="F279" s="142"/>
      <c r="G279" s="142"/>
      <c r="H279" s="142"/>
    </row>
    <row r="280" spans="1:8">
      <c r="A280" s="142"/>
      <c r="B280" s="143"/>
      <c r="C280" s="142"/>
      <c r="D280" s="142"/>
      <c r="E280" s="142"/>
      <c r="F280" s="142"/>
      <c r="G280" s="142"/>
      <c r="H280" s="142"/>
    </row>
    <row r="281" spans="1:8">
      <c r="A281" s="142"/>
      <c r="B281" s="143"/>
      <c r="C281" s="142"/>
      <c r="D281" s="142"/>
      <c r="E281" s="142"/>
      <c r="F281" s="142"/>
      <c r="G281" s="142"/>
      <c r="H281" s="142"/>
    </row>
    <row r="282" spans="1:8">
      <c r="A282" s="142"/>
      <c r="B282" s="143"/>
      <c r="C282" s="142"/>
      <c r="D282" s="142"/>
      <c r="E282" s="142"/>
      <c r="F282" s="142"/>
      <c r="G282" s="142"/>
      <c r="H282" s="142"/>
    </row>
    <row r="283" spans="1:8">
      <c r="A283" s="142"/>
      <c r="B283" s="143"/>
      <c r="C283" s="142"/>
      <c r="D283" s="142"/>
      <c r="E283" s="142"/>
      <c r="F283" s="142"/>
      <c r="G283" s="142"/>
      <c r="H283" s="142"/>
    </row>
    <row r="284" spans="1:8">
      <c r="A284" s="142"/>
      <c r="B284" s="143"/>
      <c r="C284" s="142"/>
      <c r="D284" s="142"/>
      <c r="E284" s="142"/>
      <c r="F284" s="142"/>
      <c r="G284" s="142"/>
      <c r="H284" s="142"/>
    </row>
    <row r="285" spans="1:8">
      <c r="A285" s="142"/>
      <c r="B285" s="143"/>
      <c r="C285" s="142"/>
      <c r="D285" s="142"/>
      <c r="E285" s="142"/>
      <c r="F285" s="142"/>
      <c r="G285" s="142"/>
      <c r="H285" s="142"/>
    </row>
    <row r="286" spans="1:8">
      <c r="A286" s="142"/>
      <c r="B286" s="143"/>
      <c r="C286" s="142"/>
      <c r="D286" s="142"/>
      <c r="E286" s="142"/>
      <c r="F286" s="142"/>
      <c r="G286" s="142"/>
      <c r="H286" s="142"/>
    </row>
    <row r="287" spans="1:8">
      <c r="A287" s="142"/>
      <c r="B287" s="143"/>
      <c r="C287" s="142"/>
      <c r="D287" s="142"/>
      <c r="E287" s="142"/>
      <c r="F287" s="142"/>
      <c r="G287" s="142"/>
      <c r="H287" s="142"/>
    </row>
    <row r="288" spans="1:8">
      <c r="A288" s="142"/>
      <c r="B288" s="143"/>
      <c r="C288" s="142"/>
      <c r="D288" s="142"/>
      <c r="E288" s="142"/>
      <c r="F288" s="142"/>
      <c r="G288" s="142"/>
      <c r="H288" s="142"/>
    </row>
    <row r="289" spans="1:8">
      <c r="A289" s="142"/>
      <c r="B289" s="143"/>
      <c r="C289" s="142"/>
      <c r="D289" s="142"/>
      <c r="E289" s="142"/>
      <c r="F289" s="142"/>
      <c r="G289" s="142"/>
      <c r="H289" s="142"/>
    </row>
    <row r="290" spans="1:8">
      <c r="A290" s="142"/>
      <c r="B290" s="143"/>
      <c r="C290" s="142"/>
      <c r="D290" s="142"/>
      <c r="E290" s="142"/>
      <c r="F290" s="142"/>
      <c r="G290" s="142"/>
      <c r="H290" s="142"/>
    </row>
    <row r="291" spans="1:8">
      <c r="A291" s="142"/>
      <c r="B291" s="143"/>
      <c r="C291" s="142"/>
      <c r="D291" s="142"/>
      <c r="E291" s="142"/>
      <c r="F291" s="142"/>
      <c r="G291" s="142"/>
      <c r="H291" s="142"/>
    </row>
    <row r="292" spans="1:8">
      <c r="A292" s="142"/>
      <c r="B292" s="143"/>
      <c r="C292" s="142"/>
      <c r="D292" s="142"/>
      <c r="E292" s="142"/>
      <c r="F292" s="142"/>
      <c r="G292" s="142"/>
      <c r="H292" s="142"/>
    </row>
    <row r="293" spans="1:8">
      <c r="A293" s="142"/>
      <c r="B293" s="143"/>
      <c r="C293" s="142"/>
      <c r="D293" s="142"/>
      <c r="E293" s="142"/>
      <c r="F293" s="142"/>
      <c r="G293" s="142"/>
      <c r="H293" s="142"/>
    </row>
    <row r="294" spans="1:8">
      <c r="A294" s="142"/>
      <c r="B294" s="143"/>
      <c r="C294" s="142"/>
      <c r="D294" s="142"/>
      <c r="E294" s="142"/>
      <c r="F294" s="142"/>
      <c r="G294" s="142"/>
      <c r="H294" s="142"/>
    </row>
    <row r="295" spans="1:8">
      <c r="A295" s="142"/>
      <c r="B295" s="143"/>
      <c r="C295" s="142"/>
      <c r="D295" s="142"/>
      <c r="E295" s="142"/>
      <c r="F295" s="142"/>
      <c r="G295" s="142"/>
      <c r="H295" s="142"/>
    </row>
    <row r="296" spans="1:8">
      <c r="A296" s="142"/>
      <c r="B296" s="143"/>
      <c r="C296" s="142"/>
      <c r="D296" s="142"/>
      <c r="E296" s="142"/>
      <c r="F296" s="142"/>
      <c r="G296" s="142"/>
      <c r="H296" s="142"/>
    </row>
    <row r="297" spans="1:8">
      <c r="A297" s="142"/>
      <c r="B297" s="143"/>
      <c r="C297" s="142"/>
      <c r="D297" s="142"/>
      <c r="E297" s="142"/>
      <c r="F297" s="142"/>
      <c r="G297" s="142"/>
      <c r="H297" s="142"/>
    </row>
    <row r="298" spans="1:8">
      <c r="A298" s="142"/>
      <c r="B298" s="143"/>
      <c r="C298" s="142"/>
      <c r="D298" s="142"/>
      <c r="E298" s="142"/>
      <c r="F298" s="142"/>
      <c r="G298" s="142"/>
      <c r="H298" s="142"/>
    </row>
    <row r="299" spans="1:8">
      <c r="A299" s="142"/>
      <c r="B299" s="143"/>
      <c r="C299" s="142"/>
      <c r="D299" s="142"/>
      <c r="E299" s="142"/>
      <c r="F299" s="142"/>
      <c r="G299" s="142"/>
      <c r="H299" s="142"/>
    </row>
    <row r="300" spans="1:8">
      <c r="A300" s="142"/>
      <c r="B300" s="143"/>
      <c r="C300" s="142"/>
      <c r="D300" s="142"/>
      <c r="E300" s="142"/>
      <c r="F300" s="142"/>
      <c r="G300" s="142"/>
      <c r="H300" s="142"/>
    </row>
    <row r="301" spans="1:8">
      <c r="A301" s="142"/>
      <c r="B301" s="143"/>
      <c r="C301" s="142"/>
      <c r="D301" s="142"/>
      <c r="E301" s="142"/>
      <c r="F301" s="142"/>
      <c r="G301" s="142"/>
      <c r="H301" s="142"/>
    </row>
    <row r="302" spans="1:8">
      <c r="A302" s="142"/>
      <c r="B302" s="143"/>
      <c r="C302" s="142"/>
      <c r="D302" s="142"/>
      <c r="E302" s="142"/>
      <c r="F302" s="142"/>
      <c r="G302" s="142"/>
      <c r="H302" s="142"/>
    </row>
    <row r="303" spans="1:8">
      <c r="A303" s="142"/>
      <c r="B303" s="143"/>
      <c r="C303" s="142"/>
      <c r="D303" s="142"/>
      <c r="E303" s="142"/>
      <c r="F303" s="142"/>
      <c r="G303" s="142"/>
      <c r="H303" s="142"/>
    </row>
    <row r="304" spans="1:8">
      <c r="A304" s="142"/>
      <c r="B304" s="143"/>
      <c r="C304" s="142"/>
      <c r="D304" s="142"/>
      <c r="E304" s="142"/>
      <c r="F304" s="142"/>
      <c r="G304" s="142"/>
      <c r="H304" s="142"/>
    </row>
    <row r="305" spans="1:8">
      <c r="A305" s="142"/>
      <c r="B305" s="143"/>
      <c r="C305" s="142"/>
      <c r="D305" s="142"/>
      <c r="E305" s="142"/>
      <c r="F305" s="142"/>
      <c r="G305" s="142"/>
      <c r="H305" s="142"/>
    </row>
    <row r="306" spans="1:8">
      <c r="A306" s="142"/>
      <c r="B306" s="143"/>
      <c r="C306" s="142"/>
      <c r="D306" s="142"/>
      <c r="E306" s="142"/>
      <c r="F306" s="142"/>
      <c r="G306" s="142"/>
      <c r="H306" s="142"/>
    </row>
    <row r="307" spans="1:8">
      <c r="A307" s="142"/>
      <c r="B307" s="143"/>
      <c r="C307" s="142"/>
      <c r="D307" s="142"/>
      <c r="E307" s="142"/>
      <c r="F307" s="142"/>
      <c r="G307" s="142"/>
      <c r="H307" s="142"/>
    </row>
    <row r="308" spans="1:8">
      <c r="A308" s="142"/>
      <c r="B308" s="143"/>
      <c r="C308" s="142"/>
      <c r="D308" s="142"/>
      <c r="E308" s="142"/>
      <c r="F308" s="142"/>
      <c r="G308" s="142"/>
      <c r="H308" s="142"/>
    </row>
    <row r="309" spans="1:8">
      <c r="A309" s="142"/>
      <c r="B309" s="143"/>
      <c r="C309" s="142"/>
      <c r="D309" s="142"/>
      <c r="E309" s="142"/>
      <c r="F309" s="142"/>
      <c r="G309" s="142"/>
      <c r="H309" s="142"/>
    </row>
    <row r="310" spans="1:8">
      <c r="A310" s="142"/>
      <c r="B310" s="143"/>
      <c r="C310" s="142"/>
      <c r="D310" s="142"/>
      <c r="E310" s="142"/>
      <c r="F310" s="142"/>
      <c r="G310" s="142"/>
      <c r="H310" s="142"/>
    </row>
    <row r="311" spans="1:8">
      <c r="A311" s="142"/>
      <c r="B311" s="143"/>
      <c r="C311" s="142"/>
      <c r="D311" s="142"/>
      <c r="E311" s="142"/>
      <c r="F311" s="142"/>
      <c r="G311" s="142"/>
      <c r="H311" s="142"/>
    </row>
    <row r="312" spans="1:8">
      <c r="A312" s="142"/>
      <c r="B312" s="143"/>
      <c r="C312" s="142"/>
      <c r="D312" s="142"/>
      <c r="E312" s="142"/>
      <c r="F312" s="142"/>
      <c r="G312" s="142"/>
      <c r="H312" s="142"/>
    </row>
    <row r="313" spans="1:8">
      <c r="A313" s="142"/>
      <c r="B313" s="143"/>
      <c r="C313" s="142"/>
      <c r="D313" s="142"/>
      <c r="E313" s="142"/>
      <c r="F313" s="142"/>
      <c r="G313" s="142"/>
      <c r="H313" s="142"/>
    </row>
    <row r="314" spans="1:8">
      <c r="A314" s="142"/>
      <c r="B314" s="143"/>
      <c r="C314" s="142"/>
      <c r="D314" s="142"/>
      <c r="E314" s="142"/>
      <c r="F314" s="142"/>
      <c r="G314" s="142"/>
      <c r="H314" s="142"/>
    </row>
    <row r="315" spans="1:8">
      <c r="A315" s="142"/>
      <c r="B315" s="143"/>
      <c r="C315" s="142"/>
      <c r="D315" s="142"/>
      <c r="E315" s="142"/>
      <c r="F315" s="142"/>
      <c r="G315" s="142"/>
      <c r="H315" s="142"/>
    </row>
    <row r="316" spans="1:8">
      <c r="A316" s="142"/>
      <c r="B316" s="143"/>
      <c r="C316" s="142"/>
      <c r="D316" s="142"/>
      <c r="E316" s="142"/>
      <c r="F316" s="142"/>
      <c r="G316" s="142"/>
      <c r="H316" s="142"/>
    </row>
    <row r="317" spans="1:8">
      <c r="A317" s="142"/>
      <c r="B317" s="143"/>
      <c r="C317" s="142"/>
      <c r="D317" s="142"/>
      <c r="E317" s="142"/>
      <c r="F317" s="142"/>
      <c r="G317" s="142"/>
      <c r="H317" s="142"/>
    </row>
    <row r="318" spans="1:8">
      <c r="A318" s="142"/>
      <c r="B318" s="143"/>
      <c r="C318" s="142"/>
      <c r="D318" s="142"/>
      <c r="E318" s="142"/>
      <c r="F318" s="142"/>
      <c r="G318" s="142"/>
      <c r="H318" s="142"/>
    </row>
    <row r="319" spans="1:8">
      <c r="A319" s="142"/>
      <c r="B319" s="143"/>
      <c r="C319" s="142"/>
      <c r="D319" s="142"/>
      <c r="E319" s="142"/>
      <c r="F319" s="142"/>
      <c r="G319" s="142"/>
      <c r="H319" s="142"/>
    </row>
    <row r="320" spans="1:8">
      <c r="A320" s="142"/>
      <c r="B320" s="143"/>
      <c r="C320" s="142"/>
      <c r="D320" s="142"/>
      <c r="E320" s="142"/>
      <c r="F320" s="142"/>
      <c r="G320" s="142"/>
      <c r="H320" s="142"/>
    </row>
    <row r="321" spans="1:8">
      <c r="A321" s="142"/>
      <c r="B321" s="143"/>
      <c r="C321" s="142"/>
      <c r="D321" s="142"/>
      <c r="E321" s="142"/>
      <c r="F321" s="142"/>
      <c r="G321" s="142"/>
      <c r="H321" s="142"/>
    </row>
    <row r="322" spans="1:8">
      <c r="A322" s="142"/>
      <c r="B322" s="143"/>
      <c r="C322" s="142"/>
      <c r="D322" s="142"/>
      <c r="E322" s="142"/>
      <c r="F322" s="142"/>
      <c r="G322" s="142"/>
      <c r="H322" s="142"/>
    </row>
    <row r="323" spans="1:8">
      <c r="A323" s="142"/>
      <c r="B323" s="143"/>
      <c r="C323" s="142"/>
      <c r="D323" s="142"/>
      <c r="E323" s="142"/>
      <c r="F323" s="142"/>
      <c r="G323" s="142"/>
      <c r="H323" s="142"/>
    </row>
    <row r="324" spans="1:8">
      <c r="A324" s="142"/>
      <c r="B324" s="143"/>
      <c r="C324" s="142"/>
      <c r="D324" s="142"/>
      <c r="E324" s="142"/>
      <c r="F324" s="142"/>
      <c r="G324" s="142"/>
      <c r="H324" s="142"/>
    </row>
    <row r="325" spans="1:8">
      <c r="A325" s="142"/>
      <c r="B325" s="143"/>
      <c r="C325" s="142"/>
      <c r="D325" s="142"/>
      <c r="E325" s="142"/>
      <c r="F325" s="142"/>
      <c r="G325" s="142"/>
      <c r="H325" s="142"/>
    </row>
    <row r="326" spans="1:8">
      <c r="A326" s="142"/>
      <c r="B326" s="143"/>
      <c r="C326" s="142"/>
      <c r="D326" s="142"/>
      <c r="E326" s="142"/>
      <c r="F326" s="142"/>
      <c r="G326" s="142"/>
      <c r="H326" s="142"/>
    </row>
    <row r="327" spans="1:8">
      <c r="A327" s="142"/>
      <c r="B327" s="143"/>
      <c r="C327" s="142"/>
      <c r="D327" s="142"/>
      <c r="E327" s="142"/>
      <c r="F327" s="142"/>
      <c r="G327" s="142"/>
      <c r="H327" s="142"/>
    </row>
    <row r="328" spans="1:8">
      <c r="A328" s="142"/>
      <c r="B328" s="143"/>
      <c r="C328" s="142"/>
      <c r="D328" s="142"/>
      <c r="E328" s="142"/>
      <c r="F328" s="142"/>
      <c r="G328" s="142"/>
      <c r="H328" s="142"/>
    </row>
    <row r="329" spans="1:8">
      <c r="A329" s="142"/>
      <c r="B329" s="143"/>
      <c r="C329" s="142"/>
      <c r="D329" s="142"/>
      <c r="E329" s="142"/>
      <c r="F329" s="142"/>
      <c r="G329" s="142"/>
      <c r="H329" s="142"/>
    </row>
    <row r="330" spans="1:8">
      <c r="A330" s="142"/>
      <c r="B330" s="143"/>
      <c r="C330" s="142"/>
      <c r="D330" s="142"/>
      <c r="E330" s="142"/>
      <c r="F330" s="142"/>
      <c r="G330" s="142"/>
      <c r="H330" s="142"/>
    </row>
    <row r="331" spans="1:8">
      <c r="A331" s="142"/>
      <c r="B331" s="143"/>
      <c r="C331" s="142"/>
      <c r="D331" s="142"/>
      <c r="E331" s="142"/>
      <c r="F331" s="142"/>
      <c r="G331" s="142"/>
      <c r="H331" s="142"/>
    </row>
    <row r="332" spans="1:8">
      <c r="A332" s="142"/>
      <c r="B332" s="143"/>
      <c r="C332" s="142"/>
      <c r="D332" s="142"/>
      <c r="E332" s="142"/>
      <c r="F332" s="142"/>
      <c r="G332" s="142"/>
      <c r="H332" s="142"/>
    </row>
    <row r="333" spans="1:8">
      <c r="A333" s="142"/>
      <c r="B333" s="143"/>
      <c r="C333" s="142"/>
      <c r="D333" s="142"/>
      <c r="E333" s="142"/>
      <c r="F333" s="142"/>
      <c r="G333" s="142"/>
      <c r="H333" s="142"/>
    </row>
    <row r="334" spans="1:8">
      <c r="A334" s="142"/>
      <c r="B334" s="143"/>
      <c r="C334" s="142"/>
      <c r="D334" s="142"/>
      <c r="E334" s="142"/>
      <c r="F334" s="142"/>
      <c r="G334" s="142"/>
      <c r="H334" s="142"/>
    </row>
    <row r="335" spans="1:8">
      <c r="A335" s="142"/>
      <c r="B335" s="143"/>
      <c r="C335" s="142"/>
      <c r="D335" s="142"/>
      <c r="E335" s="142"/>
      <c r="F335" s="142"/>
      <c r="G335" s="142"/>
      <c r="H335" s="142"/>
    </row>
    <row r="336" spans="1:8">
      <c r="A336" s="142"/>
      <c r="B336" s="143"/>
      <c r="C336" s="142"/>
      <c r="D336" s="142"/>
      <c r="E336" s="142"/>
      <c r="F336" s="142"/>
      <c r="G336" s="142"/>
      <c r="H336" s="142"/>
    </row>
    <row r="337" spans="1:8">
      <c r="A337" s="142"/>
      <c r="B337" s="143"/>
      <c r="C337" s="142"/>
      <c r="D337" s="142"/>
      <c r="E337" s="142"/>
      <c r="F337" s="142"/>
      <c r="G337" s="142"/>
      <c r="H337" s="142"/>
    </row>
    <row r="338" spans="1:8">
      <c r="A338" s="142"/>
      <c r="B338" s="143"/>
      <c r="C338" s="142"/>
      <c r="D338" s="142"/>
      <c r="E338" s="142"/>
      <c r="F338" s="142"/>
      <c r="G338" s="142"/>
      <c r="H338" s="142"/>
    </row>
    <row r="339" spans="1:8">
      <c r="A339" s="142"/>
      <c r="B339" s="143"/>
      <c r="C339" s="142"/>
      <c r="D339" s="142"/>
      <c r="E339" s="142"/>
      <c r="F339" s="142"/>
      <c r="G339" s="142"/>
      <c r="H339" s="142"/>
    </row>
    <row r="340" spans="1:8">
      <c r="A340" s="142"/>
      <c r="B340" s="143"/>
      <c r="C340" s="142"/>
      <c r="D340" s="142"/>
      <c r="E340" s="142"/>
      <c r="F340" s="142"/>
      <c r="G340" s="142"/>
      <c r="H340" s="142"/>
    </row>
    <row r="341" spans="1:8">
      <c r="A341" s="142"/>
      <c r="B341" s="143"/>
      <c r="C341" s="142"/>
      <c r="D341" s="142"/>
      <c r="E341" s="142"/>
      <c r="F341" s="142"/>
      <c r="G341" s="142"/>
      <c r="H341" s="142"/>
    </row>
    <row r="342" spans="1:8">
      <c r="A342" s="142"/>
      <c r="B342" s="143"/>
      <c r="C342" s="142"/>
      <c r="D342" s="142"/>
      <c r="E342" s="142"/>
      <c r="F342" s="142"/>
      <c r="G342" s="142"/>
      <c r="H342" s="142"/>
    </row>
    <row r="343" spans="1:8">
      <c r="A343" s="142"/>
      <c r="B343" s="143"/>
      <c r="C343" s="142"/>
      <c r="D343" s="142"/>
      <c r="E343" s="142"/>
      <c r="F343" s="142"/>
      <c r="G343" s="142"/>
      <c r="H343" s="142"/>
    </row>
    <row r="344" spans="1:8">
      <c r="A344" s="142"/>
      <c r="B344" s="143"/>
      <c r="C344" s="142"/>
      <c r="D344" s="142"/>
      <c r="E344" s="142"/>
      <c r="F344" s="142"/>
      <c r="G344" s="142"/>
      <c r="H344" s="142"/>
    </row>
    <row r="345" spans="1:8">
      <c r="A345" s="142"/>
      <c r="B345" s="143"/>
      <c r="C345" s="142"/>
      <c r="D345" s="142"/>
      <c r="E345" s="142"/>
      <c r="F345" s="142"/>
      <c r="G345" s="142"/>
      <c r="H345" s="142"/>
    </row>
    <row r="346" spans="1:8">
      <c r="A346" s="142"/>
      <c r="B346" s="143"/>
      <c r="C346" s="142"/>
      <c r="D346" s="142"/>
      <c r="E346" s="142"/>
      <c r="F346" s="142"/>
      <c r="G346" s="142"/>
      <c r="H346" s="142"/>
    </row>
    <row r="347" spans="1:8">
      <c r="A347" s="142"/>
      <c r="B347" s="143"/>
      <c r="C347" s="142"/>
      <c r="D347" s="142"/>
      <c r="E347" s="142"/>
      <c r="F347" s="142"/>
      <c r="G347" s="142"/>
      <c r="H347" s="142"/>
    </row>
    <row r="348" spans="1:8">
      <c r="A348" s="142"/>
      <c r="B348" s="143"/>
      <c r="C348" s="142"/>
      <c r="D348" s="142"/>
      <c r="E348" s="142"/>
      <c r="F348" s="142"/>
      <c r="G348" s="142"/>
      <c r="H348" s="142"/>
    </row>
    <row r="349" spans="1:8">
      <c r="A349" s="142"/>
      <c r="B349" s="143"/>
      <c r="C349" s="142"/>
      <c r="D349" s="142"/>
      <c r="E349" s="142"/>
      <c r="F349" s="142"/>
      <c r="G349" s="142"/>
      <c r="H349" s="142"/>
    </row>
    <row r="350" spans="1:8">
      <c r="A350" s="142"/>
      <c r="B350" s="143"/>
      <c r="C350" s="142"/>
      <c r="D350" s="142"/>
      <c r="E350" s="142"/>
      <c r="F350" s="142"/>
      <c r="G350" s="142"/>
      <c r="H350" s="142"/>
    </row>
    <row r="351" spans="1:8">
      <c r="A351" s="142"/>
      <c r="B351" s="143"/>
      <c r="C351" s="142"/>
      <c r="D351" s="142"/>
      <c r="E351" s="142"/>
      <c r="F351" s="142"/>
      <c r="G351" s="142"/>
      <c r="H351" s="142"/>
    </row>
    <row r="352" spans="1:8">
      <c r="A352" s="142"/>
      <c r="B352" s="143"/>
      <c r="C352" s="142"/>
      <c r="D352" s="142"/>
      <c r="E352" s="142"/>
      <c r="F352" s="142"/>
      <c r="G352" s="142"/>
      <c r="H352" s="142"/>
    </row>
    <row r="353" spans="1:8">
      <c r="A353" s="142"/>
      <c r="B353" s="143"/>
      <c r="C353" s="142"/>
      <c r="D353" s="142"/>
      <c r="E353" s="142"/>
      <c r="F353" s="142"/>
      <c r="G353" s="142"/>
      <c r="H353" s="142"/>
    </row>
    <row r="354" spans="1:8">
      <c r="A354" s="142"/>
      <c r="B354" s="143"/>
      <c r="C354" s="142"/>
      <c r="D354" s="142"/>
      <c r="E354" s="142"/>
      <c r="F354" s="142"/>
      <c r="G354" s="142"/>
      <c r="H354" s="142"/>
    </row>
    <row r="355" spans="1:8">
      <c r="A355" s="142"/>
      <c r="B355" s="143"/>
      <c r="C355" s="142"/>
      <c r="D355" s="142"/>
      <c r="E355" s="142"/>
      <c r="F355" s="142"/>
      <c r="G355" s="142"/>
      <c r="H355" s="142"/>
    </row>
    <row r="356" spans="1:8">
      <c r="A356" s="142"/>
      <c r="B356" s="143"/>
      <c r="C356" s="142"/>
      <c r="D356" s="142"/>
      <c r="E356" s="142"/>
      <c r="F356" s="142"/>
      <c r="G356" s="142"/>
      <c r="H356" s="142"/>
    </row>
    <row r="357" spans="1:8">
      <c r="A357" s="142"/>
      <c r="B357" s="143"/>
      <c r="C357" s="142"/>
      <c r="D357" s="142"/>
      <c r="E357" s="142"/>
      <c r="F357" s="142"/>
      <c r="G357" s="142"/>
      <c r="H357" s="142"/>
    </row>
    <row r="358" spans="1:8">
      <c r="A358" s="142"/>
      <c r="B358" s="143"/>
      <c r="C358" s="142"/>
      <c r="D358" s="142"/>
      <c r="E358" s="142"/>
      <c r="F358" s="142"/>
      <c r="G358" s="142"/>
      <c r="H358" s="142"/>
    </row>
    <row r="359" spans="1:8">
      <c r="A359" s="142"/>
      <c r="B359" s="143"/>
      <c r="C359" s="142"/>
      <c r="D359" s="142"/>
      <c r="E359" s="142"/>
      <c r="F359" s="142"/>
      <c r="G359" s="142"/>
      <c r="H359" s="142"/>
    </row>
    <row r="360" spans="1:8">
      <c r="A360" s="142"/>
      <c r="B360" s="143"/>
      <c r="C360" s="142"/>
      <c r="D360" s="142"/>
      <c r="E360" s="142"/>
      <c r="F360" s="142"/>
      <c r="G360" s="142"/>
      <c r="H360" s="142"/>
    </row>
    <row r="361" spans="1:8">
      <c r="A361" s="142"/>
      <c r="B361" s="143"/>
      <c r="C361" s="142"/>
      <c r="D361" s="142"/>
      <c r="E361" s="142"/>
      <c r="F361" s="142"/>
      <c r="G361" s="142"/>
      <c r="H361" s="142"/>
    </row>
    <row r="362" spans="1:8">
      <c r="A362" s="142"/>
      <c r="B362" s="143"/>
      <c r="C362" s="142"/>
      <c r="D362" s="142"/>
      <c r="E362" s="142"/>
      <c r="F362" s="142"/>
      <c r="G362" s="142"/>
      <c r="H362" s="142"/>
    </row>
    <row r="363" spans="1:8">
      <c r="A363" s="142"/>
      <c r="B363" s="143"/>
      <c r="C363" s="142"/>
      <c r="D363" s="142"/>
      <c r="E363" s="142"/>
      <c r="F363" s="142"/>
      <c r="G363" s="142"/>
      <c r="H363" s="142"/>
    </row>
    <row r="364" spans="1:8">
      <c r="A364" s="142"/>
      <c r="B364" s="143"/>
      <c r="C364" s="142"/>
      <c r="D364" s="142"/>
      <c r="E364" s="142"/>
      <c r="F364" s="142"/>
      <c r="G364" s="142"/>
      <c r="H364" s="142"/>
    </row>
    <row r="365" spans="1:8">
      <c r="A365" s="142"/>
      <c r="B365" s="143"/>
      <c r="C365" s="142"/>
      <c r="D365" s="142"/>
      <c r="E365" s="142"/>
      <c r="F365" s="142"/>
      <c r="G365" s="142"/>
      <c r="H365" s="142"/>
    </row>
    <row r="366" spans="1:8">
      <c r="A366" s="142"/>
      <c r="B366" s="143"/>
      <c r="C366" s="142"/>
      <c r="D366" s="142"/>
      <c r="E366" s="142"/>
      <c r="F366" s="142"/>
      <c r="G366" s="142"/>
      <c r="H366" s="142"/>
    </row>
    <row r="367" spans="1:8">
      <c r="A367" s="142"/>
      <c r="B367" s="143"/>
      <c r="C367" s="142"/>
      <c r="D367" s="142"/>
      <c r="E367" s="142"/>
      <c r="F367" s="142"/>
      <c r="G367" s="142"/>
      <c r="H367" s="142"/>
    </row>
    <row r="368" spans="1:8">
      <c r="A368" s="142"/>
      <c r="B368" s="143"/>
      <c r="C368" s="142"/>
      <c r="D368" s="142"/>
      <c r="E368" s="142"/>
      <c r="F368" s="142"/>
      <c r="G368" s="142"/>
      <c r="H368" s="142"/>
    </row>
    <row r="369" spans="1:8">
      <c r="A369" s="142"/>
      <c r="B369" s="143"/>
      <c r="C369" s="142"/>
      <c r="D369" s="142"/>
      <c r="E369" s="142"/>
      <c r="F369" s="142"/>
      <c r="G369" s="142"/>
      <c r="H369" s="142"/>
    </row>
    <row r="370" spans="1:8">
      <c r="A370" s="142"/>
      <c r="B370" s="143"/>
      <c r="C370" s="142"/>
      <c r="D370" s="142"/>
      <c r="E370" s="142"/>
      <c r="F370" s="142"/>
      <c r="G370" s="142"/>
      <c r="H370" s="142"/>
    </row>
    <row r="371" spans="1:8">
      <c r="A371" s="142"/>
      <c r="B371" s="143"/>
      <c r="C371" s="142"/>
      <c r="D371" s="142"/>
      <c r="E371" s="142"/>
      <c r="F371" s="142"/>
      <c r="G371" s="142"/>
      <c r="H371" s="142"/>
    </row>
    <row r="372" spans="1:8">
      <c r="A372" s="142"/>
      <c r="B372" s="143"/>
      <c r="C372" s="142"/>
      <c r="D372" s="142"/>
      <c r="E372" s="142"/>
      <c r="F372" s="142"/>
      <c r="G372" s="142"/>
      <c r="H372" s="142"/>
    </row>
    <row r="373" spans="1:8">
      <c r="A373" s="142"/>
      <c r="B373" s="143"/>
      <c r="C373" s="142"/>
      <c r="D373" s="142"/>
      <c r="E373" s="142"/>
      <c r="F373" s="142"/>
      <c r="G373" s="142"/>
      <c r="H373" s="142"/>
    </row>
    <row r="374" spans="1:8">
      <c r="A374" s="142"/>
      <c r="B374" s="143"/>
      <c r="C374" s="142"/>
      <c r="D374" s="142"/>
      <c r="E374" s="142"/>
      <c r="F374" s="142"/>
      <c r="G374" s="142"/>
      <c r="H374" s="142"/>
    </row>
    <row r="375" spans="1:8">
      <c r="A375" s="142"/>
      <c r="B375" s="143"/>
      <c r="C375" s="142"/>
      <c r="D375" s="142"/>
      <c r="E375" s="142"/>
      <c r="F375" s="142"/>
      <c r="G375" s="142"/>
      <c r="H375" s="142"/>
    </row>
    <row r="376" spans="1:8">
      <c r="A376" s="142"/>
      <c r="B376" s="143"/>
      <c r="C376" s="142"/>
      <c r="D376" s="142"/>
      <c r="E376" s="142"/>
      <c r="F376" s="142"/>
      <c r="G376" s="142"/>
      <c r="H376" s="142"/>
    </row>
    <row r="377" spans="1:8">
      <c r="A377" s="142"/>
      <c r="B377" s="143"/>
      <c r="C377" s="142"/>
      <c r="D377" s="142"/>
      <c r="E377" s="142"/>
      <c r="F377" s="142"/>
      <c r="G377" s="142"/>
      <c r="H377" s="142"/>
    </row>
    <row r="378" spans="1:8">
      <c r="A378" s="142"/>
      <c r="B378" s="143"/>
      <c r="C378" s="142"/>
      <c r="D378" s="142"/>
      <c r="E378" s="142"/>
      <c r="F378" s="142"/>
      <c r="G378" s="142"/>
      <c r="H378" s="142"/>
    </row>
    <row r="379" spans="1:8">
      <c r="A379" s="142"/>
      <c r="B379" s="143"/>
      <c r="C379" s="142"/>
      <c r="D379" s="142"/>
      <c r="E379" s="142"/>
      <c r="F379" s="142"/>
      <c r="G379" s="142"/>
      <c r="H379" s="142"/>
    </row>
    <row r="380" spans="1:8">
      <c r="A380" s="142"/>
      <c r="B380" s="143"/>
      <c r="C380" s="142"/>
      <c r="D380" s="142"/>
      <c r="E380" s="142"/>
      <c r="F380" s="142"/>
      <c r="G380" s="142"/>
      <c r="H380" s="142"/>
    </row>
    <row r="381" spans="1:8">
      <c r="A381" s="142"/>
      <c r="B381" s="143"/>
      <c r="C381" s="142"/>
      <c r="D381" s="142"/>
      <c r="E381" s="142"/>
      <c r="F381" s="142"/>
      <c r="G381" s="142"/>
      <c r="H381" s="142"/>
    </row>
    <row r="382" spans="1:8">
      <c r="A382" s="142"/>
      <c r="B382" s="143"/>
      <c r="C382" s="142"/>
      <c r="D382" s="142"/>
      <c r="E382" s="142"/>
      <c r="F382" s="142"/>
      <c r="G382" s="142"/>
      <c r="H382" s="142"/>
    </row>
    <row r="383" spans="1:8">
      <c r="A383" s="142"/>
      <c r="B383" s="143"/>
      <c r="C383" s="142"/>
      <c r="D383" s="142"/>
      <c r="E383" s="142"/>
      <c r="F383" s="142"/>
      <c r="G383" s="142"/>
      <c r="H383" s="142"/>
    </row>
    <row r="384" spans="1:8">
      <c r="A384" s="142"/>
      <c r="B384" s="143"/>
      <c r="C384" s="142"/>
      <c r="D384" s="142"/>
      <c r="E384" s="142"/>
      <c r="F384" s="142"/>
      <c r="G384" s="142"/>
      <c r="H384" s="142"/>
    </row>
    <row r="385" spans="1:8">
      <c r="A385" s="142"/>
      <c r="B385" s="143"/>
      <c r="C385" s="142"/>
      <c r="D385" s="142"/>
      <c r="E385" s="142"/>
      <c r="F385" s="142"/>
      <c r="G385" s="142"/>
      <c r="H385" s="142"/>
    </row>
    <row r="386" spans="1:8">
      <c r="A386" s="142"/>
      <c r="B386" s="143"/>
      <c r="C386" s="142"/>
      <c r="D386" s="142"/>
      <c r="E386" s="142"/>
      <c r="F386" s="142"/>
      <c r="G386" s="142"/>
      <c r="H386" s="142"/>
    </row>
    <row r="387" spans="1:8">
      <c r="A387" s="142"/>
      <c r="B387" s="143"/>
      <c r="C387" s="142"/>
      <c r="D387" s="142"/>
      <c r="E387" s="142"/>
      <c r="F387" s="142"/>
      <c r="G387" s="142"/>
      <c r="H387" s="142"/>
    </row>
    <row r="388" spans="1:8">
      <c r="A388" s="142"/>
      <c r="B388" s="143"/>
      <c r="C388" s="142"/>
      <c r="D388" s="142"/>
      <c r="E388" s="142"/>
      <c r="F388" s="142"/>
      <c r="G388" s="142"/>
      <c r="H388" s="142"/>
    </row>
    <row r="389" spans="1:8">
      <c r="A389" s="142"/>
      <c r="B389" s="143"/>
      <c r="C389" s="142"/>
      <c r="D389" s="142"/>
      <c r="E389" s="142"/>
      <c r="F389" s="142"/>
      <c r="G389" s="142"/>
      <c r="H389" s="142"/>
    </row>
    <row r="390" spans="1:8">
      <c r="A390" s="142"/>
      <c r="B390" s="143"/>
      <c r="C390" s="142"/>
      <c r="D390" s="142"/>
      <c r="E390" s="142"/>
      <c r="F390" s="142"/>
      <c r="G390" s="142"/>
      <c r="H390" s="142"/>
    </row>
    <row r="391" spans="1:8">
      <c r="A391" s="142"/>
      <c r="B391" s="143"/>
      <c r="C391" s="142"/>
      <c r="D391" s="142"/>
      <c r="E391" s="142"/>
      <c r="F391" s="142"/>
      <c r="G391" s="142"/>
      <c r="H391" s="142"/>
    </row>
    <row r="392" spans="1:8">
      <c r="A392" s="142"/>
      <c r="B392" s="143"/>
      <c r="C392" s="142"/>
      <c r="D392" s="142"/>
      <c r="E392" s="142"/>
      <c r="F392" s="142"/>
      <c r="G392" s="142"/>
      <c r="H392" s="142"/>
    </row>
    <row r="393" spans="1:8">
      <c r="A393" s="142"/>
      <c r="B393" s="143"/>
      <c r="C393" s="142"/>
      <c r="D393" s="142"/>
      <c r="E393" s="142"/>
      <c r="F393" s="142"/>
      <c r="G393" s="142"/>
      <c r="H393" s="142"/>
    </row>
    <row r="394" spans="1:8">
      <c r="A394" s="142"/>
      <c r="B394" s="143"/>
      <c r="C394" s="142"/>
      <c r="D394" s="142"/>
      <c r="E394" s="142"/>
      <c r="F394" s="142"/>
      <c r="G394" s="142"/>
      <c r="H394" s="142"/>
    </row>
    <row r="395" spans="1:8">
      <c r="A395" s="142"/>
      <c r="B395" s="143"/>
      <c r="C395" s="142"/>
      <c r="D395" s="142"/>
      <c r="E395" s="142"/>
      <c r="F395" s="142"/>
      <c r="G395" s="142"/>
      <c r="H395" s="142"/>
    </row>
    <row r="396" spans="1:8">
      <c r="A396" s="142"/>
      <c r="B396" s="143"/>
      <c r="C396" s="142"/>
      <c r="D396" s="142"/>
      <c r="E396" s="142"/>
      <c r="F396" s="142"/>
      <c r="G396" s="142"/>
      <c r="H396" s="142"/>
    </row>
    <row r="397" spans="1:8">
      <c r="A397" s="142"/>
      <c r="B397" s="143"/>
      <c r="C397" s="142"/>
      <c r="D397" s="142"/>
      <c r="E397" s="142"/>
      <c r="F397" s="142"/>
      <c r="G397" s="142"/>
      <c r="H397" s="142"/>
    </row>
    <row r="398" spans="1:8">
      <c r="A398" s="142"/>
      <c r="B398" s="143"/>
      <c r="C398" s="142"/>
      <c r="D398" s="142"/>
      <c r="E398" s="142"/>
      <c r="F398" s="142"/>
      <c r="G398" s="142"/>
      <c r="H398" s="142"/>
    </row>
    <row r="399" spans="1:8">
      <c r="A399" s="142"/>
      <c r="B399" s="143"/>
      <c r="C399" s="142"/>
      <c r="D399" s="142"/>
      <c r="E399" s="142"/>
      <c r="F399" s="142"/>
      <c r="G399" s="142"/>
      <c r="H399" s="142"/>
    </row>
    <row r="400" spans="1:8">
      <c r="A400" s="142"/>
      <c r="B400" s="143"/>
      <c r="C400" s="142"/>
      <c r="D400" s="142"/>
      <c r="E400" s="142"/>
      <c r="F400" s="142"/>
      <c r="G400" s="142"/>
      <c r="H400" s="142"/>
    </row>
    <row r="401" spans="1:8">
      <c r="A401" s="142"/>
      <c r="B401" s="143"/>
      <c r="C401" s="142"/>
      <c r="D401" s="142"/>
      <c r="E401" s="142"/>
      <c r="F401" s="142"/>
      <c r="G401" s="142"/>
      <c r="H401" s="142"/>
    </row>
    <row r="402" spans="1:8">
      <c r="A402" s="142"/>
      <c r="B402" s="143"/>
      <c r="C402" s="142"/>
      <c r="D402" s="142"/>
      <c r="E402" s="142"/>
      <c r="F402" s="142"/>
      <c r="G402" s="142"/>
      <c r="H402" s="142"/>
    </row>
    <row r="403" spans="1:8">
      <c r="A403" s="142"/>
      <c r="B403" s="143"/>
      <c r="C403" s="142"/>
      <c r="D403" s="142"/>
      <c r="E403" s="142"/>
      <c r="F403" s="142"/>
      <c r="G403" s="142"/>
      <c r="H403" s="142"/>
    </row>
    <row r="404" spans="1:8">
      <c r="A404" s="142"/>
      <c r="B404" s="143"/>
      <c r="C404" s="142"/>
      <c r="D404" s="142"/>
      <c r="E404" s="142"/>
      <c r="F404" s="142"/>
      <c r="G404" s="142"/>
      <c r="H404" s="142"/>
    </row>
    <row r="405" spans="1:8">
      <c r="A405" s="142"/>
      <c r="B405" s="143"/>
      <c r="C405" s="142"/>
      <c r="D405" s="142"/>
      <c r="E405" s="142"/>
      <c r="F405" s="142"/>
      <c r="G405" s="142"/>
      <c r="H405" s="142"/>
    </row>
    <row r="406" spans="1:8">
      <c r="A406" s="142"/>
      <c r="B406" s="143"/>
      <c r="C406" s="142"/>
      <c r="D406" s="142"/>
      <c r="E406" s="142"/>
      <c r="F406" s="142"/>
      <c r="G406" s="142"/>
      <c r="H406" s="142"/>
    </row>
    <row r="407" spans="1:8">
      <c r="A407" s="142"/>
      <c r="B407" s="143"/>
      <c r="C407" s="142"/>
      <c r="D407" s="142"/>
      <c r="E407" s="142"/>
      <c r="F407" s="142"/>
      <c r="G407" s="142"/>
      <c r="H407" s="142"/>
    </row>
    <row r="408" spans="1:8">
      <c r="A408" s="142"/>
      <c r="B408" s="143"/>
      <c r="C408" s="142"/>
      <c r="D408" s="142"/>
      <c r="E408" s="142"/>
      <c r="F408" s="142"/>
      <c r="G408" s="142"/>
      <c r="H408" s="142"/>
    </row>
    <row r="409" spans="1:8">
      <c r="A409" s="142"/>
      <c r="B409" s="143"/>
      <c r="C409" s="142"/>
      <c r="D409" s="142"/>
      <c r="E409" s="142"/>
      <c r="F409" s="142"/>
      <c r="G409" s="142"/>
      <c r="H409" s="142"/>
    </row>
    <row r="410" spans="1:8">
      <c r="A410" s="142"/>
      <c r="B410" s="143"/>
      <c r="C410" s="142"/>
      <c r="D410" s="142"/>
      <c r="E410" s="142"/>
      <c r="F410" s="142"/>
      <c r="G410" s="142"/>
      <c r="H410" s="142"/>
    </row>
    <row r="411" spans="1:8">
      <c r="A411" s="142"/>
      <c r="B411" s="143"/>
      <c r="C411" s="142"/>
      <c r="D411" s="142"/>
      <c r="E411" s="142"/>
      <c r="F411" s="142"/>
      <c r="G411" s="142"/>
      <c r="H411" s="142"/>
    </row>
    <row r="412" spans="1:8">
      <c r="A412" s="142"/>
      <c r="B412" s="143"/>
      <c r="C412" s="142"/>
      <c r="D412" s="142"/>
      <c r="E412" s="142"/>
      <c r="F412" s="142"/>
      <c r="G412" s="142"/>
      <c r="H412" s="142"/>
    </row>
    <row r="413" spans="1:8">
      <c r="A413" s="142"/>
      <c r="B413" s="143"/>
      <c r="C413" s="142"/>
      <c r="D413" s="142"/>
      <c r="E413" s="142"/>
      <c r="F413" s="142"/>
      <c r="G413" s="142"/>
      <c r="H413" s="142"/>
    </row>
    <row r="414" spans="1:8">
      <c r="A414" s="142"/>
      <c r="B414" s="143"/>
      <c r="C414" s="142"/>
      <c r="D414" s="142"/>
      <c r="E414" s="142"/>
      <c r="F414" s="142"/>
      <c r="G414" s="142"/>
      <c r="H414" s="142"/>
    </row>
    <row r="415" spans="1:8">
      <c r="A415" s="142"/>
      <c r="B415" s="143"/>
      <c r="C415" s="142"/>
      <c r="D415" s="142"/>
      <c r="E415" s="142"/>
      <c r="F415" s="142"/>
      <c r="G415" s="142"/>
      <c r="H415" s="142"/>
    </row>
    <row r="416" spans="1:8">
      <c r="A416" s="142"/>
      <c r="B416" s="143"/>
      <c r="C416" s="142"/>
      <c r="D416" s="142"/>
      <c r="E416" s="142"/>
      <c r="F416" s="142"/>
      <c r="G416" s="142"/>
      <c r="H416" s="142"/>
    </row>
    <row r="417" spans="1:8">
      <c r="A417" s="142"/>
      <c r="B417" s="143"/>
      <c r="C417" s="142"/>
      <c r="D417" s="142"/>
      <c r="E417" s="142"/>
      <c r="F417" s="142"/>
      <c r="G417" s="142"/>
      <c r="H417" s="142"/>
    </row>
    <row r="418" spans="1:8">
      <c r="A418" s="142"/>
      <c r="B418" s="143"/>
      <c r="C418" s="142"/>
      <c r="D418" s="142"/>
      <c r="E418" s="142"/>
      <c r="F418" s="142"/>
      <c r="G418" s="142"/>
      <c r="H418" s="142"/>
    </row>
    <row r="419" spans="1:8">
      <c r="A419" s="142"/>
      <c r="B419" s="143"/>
      <c r="C419" s="142"/>
      <c r="D419" s="142"/>
      <c r="E419" s="142"/>
      <c r="F419" s="142"/>
      <c r="G419" s="142"/>
      <c r="H419" s="142"/>
    </row>
    <row r="420" spans="1:8">
      <c r="A420" s="142"/>
      <c r="B420" s="143"/>
      <c r="C420" s="142"/>
      <c r="D420" s="142"/>
      <c r="E420" s="142"/>
      <c r="F420" s="142"/>
      <c r="G420" s="142"/>
      <c r="H420" s="142"/>
    </row>
    <row r="421" spans="1:8">
      <c r="A421" s="142"/>
      <c r="B421" s="143"/>
      <c r="C421" s="142"/>
      <c r="D421" s="142"/>
      <c r="E421" s="142"/>
      <c r="F421" s="142"/>
      <c r="G421" s="142"/>
      <c r="H421" s="142"/>
    </row>
    <row r="422" spans="1:8">
      <c r="A422" s="142"/>
      <c r="B422" s="143"/>
      <c r="C422" s="142"/>
      <c r="D422" s="142"/>
      <c r="E422" s="142"/>
      <c r="F422" s="142"/>
      <c r="G422" s="142"/>
      <c r="H422" s="142"/>
    </row>
    <row r="423" spans="1:8">
      <c r="A423" s="142"/>
      <c r="B423" s="143"/>
      <c r="C423" s="142"/>
      <c r="D423" s="142"/>
      <c r="E423" s="142"/>
      <c r="F423" s="142"/>
      <c r="G423" s="142"/>
      <c r="H423" s="142"/>
    </row>
    <row r="424" spans="1:8">
      <c r="A424" s="142"/>
      <c r="B424" s="143"/>
      <c r="C424" s="142"/>
      <c r="D424" s="142"/>
      <c r="E424" s="142"/>
      <c r="F424" s="142"/>
      <c r="G424" s="142"/>
      <c r="H424" s="142"/>
    </row>
    <row r="425" spans="1:8">
      <c r="A425" s="142"/>
      <c r="B425" s="143"/>
      <c r="C425" s="142"/>
      <c r="D425" s="142"/>
      <c r="E425" s="142"/>
      <c r="F425" s="142"/>
      <c r="G425" s="142"/>
      <c r="H425" s="142"/>
    </row>
    <row r="426" spans="1:8">
      <c r="A426" s="142"/>
      <c r="B426" s="143"/>
      <c r="C426" s="142"/>
      <c r="D426" s="142"/>
      <c r="E426" s="142"/>
      <c r="F426" s="142"/>
      <c r="G426" s="142"/>
      <c r="H426" s="142"/>
    </row>
    <row r="427" spans="1:8">
      <c r="A427" s="142"/>
      <c r="B427" s="143"/>
      <c r="C427" s="142"/>
      <c r="D427" s="142"/>
      <c r="E427" s="142"/>
      <c r="F427" s="142"/>
      <c r="G427" s="142"/>
      <c r="H427" s="142"/>
    </row>
    <row r="428" spans="1:8">
      <c r="A428" s="142"/>
      <c r="B428" s="143"/>
      <c r="C428" s="142"/>
      <c r="D428" s="142"/>
      <c r="E428" s="142"/>
      <c r="F428" s="142"/>
      <c r="G428" s="142"/>
      <c r="H428" s="142"/>
    </row>
    <row r="429" spans="1:8">
      <c r="A429" s="142"/>
      <c r="B429" s="143"/>
      <c r="C429" s="142"/>
      <c r="D429" s="142"/>
      <c r="E429" s="142"/>
      <c r="F429" s="142"/>
      <c r="G429" s="142"/>
      <c r="H429" s="142"/>
    </row>
    <row r="430" spans="1:8">
      <c r="A430" s="142"/>
      <c r="B430" s="143"/>
      <c r="C430" s="142"/>
      <c r="D430" s="142"/>
      <c r="E430" s="142"/>
      <c r="F430" s="142"/>
      <c r="G430" s="142"/>
      <c r="H430" s="142"/>
    </row>
    <row r="431" spans="1:8">
      <c r="A431" s="142"/>
      <c r="B431" s="143"/>
      <c r="C431" s="142"/>
      <c r="D431" s="142"/>
      <c r="E431" s="142"/>
      <c r="F431" s="142"/>
      <c r="G431" s="142"/>
      <c r="H431" s="142"/>
    </row>
    <row r="432" spans="1:8">
      <c r="A432" s="142"/>
      <c r="B432" s="143"/>
      <c r="C432" s="142"/>
      <c r="D432" s="142"/>
      <c r="E432" s="142"/>
      <c r="F432" s="142"/>
      <c r="G432" s="142"/>
      <c r="H432" s="142"/>
    </row>
    <row r="433" spans="1:8">
      <c r="A433" s="142"/>
      <c r="B433" s="143"/>
      <c r="C433" s="142"/>
      <c r="D433" s="142"/>
      <c r="E433" s="142"/>
      <c r="F433" s="142"/>
      <c r="G433" s="142"/>
      <c r="H433" s="142"/>
    </row>
    <row r="434" spans="1:8">
      <c r="A434" s="142"/>
      <c r="B434" s="143"/>
      <c r="C434" s="142"/>
      <c r="D434" s="142"/>
      <c r="E434" s="142"/>
      <c r="F434" s="142"/>
      <c r="G434" s="142"/>
      <c r="H434" s="142"/>
    </row>
    <row r="435" spans="1:8">
      <c r="A435" s="142"/>
      <c r="B435" s="143"/>
      <c r="C435" s="142"/>
      <c r="D435" s="142"/>
      <c r="E435" s="142"/>
      <c r="F435" s="142"/>
      <c r="G435" s="142"/>
      <c r="H435" s="142"/>
    </row>
    <row r="436" spans="1:8">
      <c r="A436" s="142"/>
      <c r="B436" s="143"/>
      <c r="C436" s="142"/>
      <c r="D436" s="142"/>
      <c r="E436" s="142"/>
      <c r="F436" s="142"/>
      <c r="G436" s="142"/>
      <c r="H436" s="142"/>
    </row>
    <row r="437" spans="1:8">
      <c r="A437" s="142"/>
      <c r="B437" s="143"/>
      <c r="C437" s="142"/>
      <c r="D437" s="142"/>
      <c r="E437" s="142"/>
      <c r="F437" s="142"/>
      <c r="G437" s="142"/>
      <c r="H437" s="142"/>
    </row>
    <row r="438" spans="1:8">
      <c r="A438" s="142"/>
      <c r="B438" s="143"/>
      <c r="C438" s="142"/>
      <c r="D438" s="142"/>
      <c r="E438" s="142"/>
      <c r="F438" s="142"/>
      <c r="G438" s="142"/>
      <c r="H438" s="142"/>
    </row>
    <row r="439" spans="1:8">
      <c r="A439" s="142"/>
      <c r="B439" s="143"/>
      <c r="C439" s="142"/>
      <c r="D439" s="142"/>
      <c r="E439" s="142"/>
      <c r="F439" s="142"/>
      <c r="G439" s="142"/>
      <c r="H439" s="142"/>
    </row>
    <row r="440" spans="1:8">
      <c r="A440" s="142"/>
      <c r="B440" s="143"/>
      <c r="C440" s="142"/>
      <c r="D440" s="142"/>
      <c r="E440" s="142"/>
      <c r="F440" s="142"/>
      <c r="G440" s="142"/>
      <c r="H440" s="142"/>
    </row>
    <row r="441" spans="1:8">
      <c r="A441" s="142"/>
      <c r="B441" s="143"/>
      <c r="C441" s="142"/>
      <c r="D441" s="142"/>
      <c r="E441" s="142"/>
      <c r="F441" s="142"/>
      <c r="G441" s="142"/>
      <c r="H441" s="142"/>
    </row>
    <row r="442" spans="1:8">
      <c r="A442" s="142"/>
      <c r="B442" s="143"/>
      <c r="C442" s="142"/>
      <c r="D442" s="142"/>
      <c r="E442" s="142"/>
      <c r="F442" s="142"/>
      <c r="G442" s="142"/>
      <c r="H442" s="142"/>
    </row>
    <row r="443" spans="1:8">
      <c r="A443" s="142"/>
      <c r="B443" s="143"/>
      <c r="C443" s="142"/>
      <c r="D443" s="142"/>
      <c r="E443" s="142"/>
      <c r="F443" s="142"/>
      <c r="G443" s="142"/>
      <c r="H443" s="142"/>
    </row>
    <row r="444" spans="1:8">
      <c r="A444" s="142"/>
      <c r="B444" s="143"/>
      <c r="C444" s="142"/>
      <c r="D444" s="142"/>
      <c r="E444" s="142"/>
      <c r="F444" s="142"/>
      <c r="G444" s="142"/>
      <c r="H444" s="142"/>
    </row>
    <row r="445" spans="1:8">
      <c r="A445" s="142"/>
      <c r="B445" s="143"/>
      <c r="C445" s="142"/>
      <c r="D445" s="142"/>
      <c r="E445" s="142"/>
      <c r="F445" s="142"/>
      <c r="G445" s="142"/>
      <c r="H445" s="142"/>
    </row>
    <row r="446" spans="1:8">
      <c r="A446" s="142"/>
      <c r="B446" s="143"/>
      <c r="C446" s="142"/>
      <c r="D446" s="142"/>
      <c r="E446" s="142"/>
      <c r="F446" s="142"/>
      <c r="G446" s="142"/>
      <c r="H446" s="142"/>
    </row>
    <row r="447" spans="1:8">
      <c r="A447" s="142"/>
      <c r="B447" s="143"/>
      <c r="C447" s="142"/>
      <c r="D447" s="142"/>
      <c r="E447" s="142"/>
      <c r="F447" s="142"/>
      <c r="G447" s="142"/>
      <c r="H447" s="142"/>
    </row>
    <row r="448" spans="1:8">
      <c r="A448" s="142"/>
      <c r="B448" s="143"/>
      <c r="C448" s="142"/>
      <c r="D448" s="142"/>
      <c r="E448" s="142"/>
      <c r="F448" s="142"/>
      <c r="G448" s="142"/>
      <c r="H448" s="142"/>
    </row>
    <row r="449" spans="1:8">
      <c r="A449" s="142"/>
      <c r="B449" s="143"/>
      <c r="C449" s="142"/>
      <c r="D449" s="142"/>
      <c r="E449" s="142"/>
      <c r="F449" s="142"/>
      <c r="G449" s="142"/>
      <c r="H449" s="142"/>
    </row>
    <row r="450" spans="1:8">
      <c r="A450" s="142"/>
      <c r="B450" s="143"/>
      <c r="C450" s="142"/>
      <c r="D450" s="142"/>
      <c r="E450" s="142"/>
      <c r="F450" s="142"/>
      <c r="G450" s="142"/>
      <c r="H450" s="142"/>
    </row>
    <row r="451" spans="1:8">
      <c r="A451" s="142"/>
      <c r="B451" s="143"/>
      <c r="C451" s="142"/>
      <c r="D451" s="142"/>
      <c r="E451" s="142"/>
      <c r="F451" s="142"/>
      <c r="G451" s="142"/>
      <c r="H451" s="142"/>
    </row>
    <row r="452" spans="1:8">
      <c r="A452" s="142"/>
      <c r="B452" s="143"/>
      <c r="C452" s="142"/>
      <c r="D452" s="142"/>
      <c r="E452" s="142"/>
      <c r="F452" s="142"/>
      <c r="G452" s="142"/>
      <c r="H452" s="142"/>
    </row>
    <row r="453" spans="1:8">
      <c r="A453" s="142"/>
      <c r="B453" s="143"/>
      <c r="C453" s="142"/>
      <c r="D453" s="142"/>
      <c r="E453" s="142"/>
      <c r="F453" s="142"/>
      <c r="G453" s="142"/>
      <c r="H453" s="142"/>
    </row>
    <row r="454" spans="1:8">
      <c r="A454" s="142"/>
      <c r="B454" s="143"/>
      <c r="C454" s="142"/>
      <c r="D454" s="142"/>
      <c r="E454" s="142"/>
      <c r="F454" s="142"/>
      <c r="G454" s="142"/>
      <c r="H454" s="142"/>
    </row>
    <row r="455" spans="1:8">
      <c r="A455" s="142"/>
      <c r="B455" s="143"/>
      <c r="C455" s="142"/>
      <c r="D455" s="142"/>
      <c r="E455" s="142"/>
      <c r="F455" s="142"/>
      <c r="G455" s="142"/>
      <c r="H455" s="142"/>
    </row>
    <row r="456" spans="1:8">
      <c r="A456" s="142"/>
      <c r="B456" s="143"/>
      <c r="C456" s="142"/>
      <c r="D456" s="142"/>
      <c r="E456" s="142"/>
      <c r="F456" s="142"/>
      <c r="G456" s="142"/>
      <c r="H456" s="142"/>
    </row>
    <row r="457" spans="1:8">
      <c r="A457" s="142"/>
      <c r="B457" s="143"/>
      <c r="C457" s="142"/>
      <c r="D457" s="142"/>
      <c r="E457" s="142"/>
      <c r="F457" s="142"/>
      <c r="G457" s="142"/>
      <c r="H457" s="142"/>
    </row>
    <row r="458" spans="1:8">
      <c r="A458" s="142"/>
      <c r="B458" s="143"/>
      <c r="C458" s="142"/>
      <c r="D458" s="142"/>
      <c r="E458" s="142"/>
      <c r="F458" s="142"/>
      <c r="G458" s="142"/>
      <c r="H458" s="142"/>
    </row>
    <row r="459" spans="1:8">
      <c r="A459" s="142"/>
      <c r="B459" s="143"/>
      <c r="C459" s="142"/>
      <c r="D459" s="142"/>
      <c r="E459" s="142"/>
      <c r="F459" s="142"/>
      <c r="G459" s="142"/>
      <c r="H459" s="142"/>
    </row>
    <row r="460" spans="1:8">
      <c r="A460" s="142"/>
      <c r="B460" s="143"/>
      <c r="C460" s="142"/>
      <c r="D460" s="142"/>
      <c r="E460" s="142"/>
      <c r="F460" s="142"/>
      <c r="G460" s="142"/>
      <c r="H460" s="142"/>
    </row>
    <row r="461" spans="1:8">
      <c r="A461" s="142"/>
      <c r="B461" s="143"/>
      <c r="C461" s="142"/>
      <c r="D461" s="142"/>
      <c r="E461" s="142"/>
      <c r="F461" s="142"/>
      <c r="G461" s="142"/>
      <c r="H461" s="142"/>
    </row>
    <row r="462" spans="1:8">
      <c r="A462" s="142"/>
      <c r="B462" s="143"/>
      <c r="C462" s="142"/>
      <c r="D462" s="142"/>
      <c r="E462" s="142"/>
      <c r="F462" s="142"/>
      <c r="G462" s="142"/>
      <c r="H462" s="142"/>
    </row>
    <row r="463" spans="1:8">
      <c r="A463" s="142"/>
      <c r="B463" s="143"/>
      <c r="C463" s="142"/>
      <c r="D463" s="142"/>
      <c r="E463" s="142"/>
      <c r="F463" s="142"/>
      <c r="G463" s="142"/>
      <c r="H463" s="142"/>
    </row>
    <row r="464" spans="1:8">
      <c r="A464" s="142"/>
      <c r="B464" s="143"/>
      <c r="C464" s="142"/>
      <c r="D464" s="142"/>
      <c r="E464" s="142"/>
      <c r="F464" s="142"/>
      <c r="G464" s="142"/>
      <c r="H464" s="142"/>
    </row>
    <row r="465" spans="1:8">
      <c r="A465" s="142"/>
      <c r="B465" s="143"/>
      <c r="C465" s="142"/>
      <c r="D465" s="142"/>
      <c r="E465" s="142"/>
      <c r="F465" s="142"/>
      <c r="G465" s="142"/>
      <c r="H465" s="142"/>
    </row>
    <row r="466" spans="1:8">
      <c r="A466" s="142"/>
      <c r="B466" s="143"/>
      <c r="C466" s="142"/>
      <c r="D466" s="142"/>
      <c r="E466" s="142"/>
      <c r="F466" s="142"/>
      <c r="G466" s="142"/>
      <c r="H466" s="142"/>
    </row>
    <row r="467" spans="1:8">
      <c r="A467" s="142"/>
      <c r="B467" s="143"/>
      <c r="C467" s="142"/>
      <c r="D467" s="142"/>
      <c r="E467" s="142"/>
      <c r="F467" s="142"/>
      <c r="G467" s="142"/>
      <c r="H467" s="142"/>
    </row>
    <row r="468" spans="1:8">
      <c r="A468" s="142"/>
      <c r="B468" s="143"/>
      <c r="C468" s="142"/>
      <c r="D468" s="142"/>
      <c r="E468" s="142"/>
      <c r="F468" s="142"/>
      <c r="G468" s="142"/>
      <c r="H468" s="142"/>
    </row>
    <row r="469" spans="1:8">
      <c r="A469" s="142"/>
      <c r="B469" s="143"/>
      <c r="C469" s="142"/>
      <c r="D469" s="142"/>
      <c r="E469" s="142"/>
      <c r="F469" s="142"/>
      <c r="G469" s="142"/>
      <c r="H469" s="142"/>
    </row>
    <row r="470" spans="1:8">
      <c r="A470" s="142"/>
      <c r="B470" s="143"/>
      <c r="C470" s="142"/>
      <c r="D470" s="142"/>
      <c r="E470" s="142"/>
      <c r="F470" s="142"/>
      <c r="G470" s="142"/>
      <c r="H470" s="142"/>
    </row>
    <row r="471" spans="1:8">
      <c r="A471" s="142"/>
      <c r="B471" s="143"/>
      <c r="C471" s="142"/>
      <c r="D471" s="142"/>
      <c r="E471" s="142"/>
      <c r="F471" s="142"/>
      <c r="G471" s="142"/>
      <c r="H471" s="142"/>
    </row>
    <row r="472" spans="1:8">
      <c r="A472" s="142"/>
      <c r="B472" s="143"/>
      <c r="C472" s="142"/>
      <c r="D472" s="142"/>
      <c r="E472" s="142"/>
      <c r="F472" s="142"/>
      <c r="G472" s="142"/>
      <c r="H472" s="142"/>
    </row>
    <row r="473" spans="1:8">
      <c r="A473" s="142"/>
      <c r="B473" s="143"/>
      <c r="C473" s="142"/>
      <c r="D473" s="142"/>
      <c r="E473" s="142"/>
      <c r="F473" s="142"/>
      <c r="G473" s="142"/>
      <c r="H473" s="142"/>
    </row>
    <row r="474" spans="1:8">
      <c r="A474" s="142"/>
      <c r="B474" s="143"/>
      <c r="C474" s="142"/>
      <c r="D474" s="142"/>
      <c r="E474" s="142"/>
      <c r="F474" s="142"/>
      <c r="G474" s="142"/>
      <c r="H474" s="142"/>
    </row>
    <row r="475" spans="1:8">
      <c r="A475" s="142"/>
      <c r="B475" s="143"/>
      <c r="C475" s="142"/>
      <c r="D475" s="142"/>
      <c r="E475" s="142"/>
      <c r="F475" s="142"/>
      <c r="G475" s="142"/>
      <c r="H475" s="142"/>
    </row>
    <row r="476" spans="1:8">
      <c r="A476" s="142"/>
      <c r="B476" s="143"/>
      <c r="C476" s="142"/>
      <c r="D476" s="142"/>
      <c r="E476" s="142"/>
      <c r="F476" s="142"/>
      <c r="G476" s="142"/>
      <c r="H476" s="142"/>
    </row>
    <row r="477" spans="1:8">
      <c r="A477" s="142"/>
      <c r="B477" s="143"/>
      <c r="C477" s="142"/>
      <c r="D477" s="142"/>
      <c r="E477" s="142"/>
      <c r="F477" s="142"/>
      <c r="G477" s="142"/>
      <c r="H477" s="142"/>
    </row>
    <row r="478" spans="1:8">
      <c r="A478" s="142"/>
      <c r="B478" s="143"/>
      <c r="C478" s="142"/>
      <c r="D478" s="142"/>
      <c r="E478" s="142"/>
      <c r="F478" s="142"/>
      <c r="G478" s="142"/>
      <c r="H478" s="142"/>
    </row>
    <row r="479" spans="1:8">
      <c r="A479" s="142"/>
      <c r="B479" s="143"/>
      <c r="C479" s="142"/>
      <c r="D479" s="142"/>
      <c r="E479" s="142"/>
      <c r="F479" s="142"/>
      <c r="G479" s="142"/>
      <c r="H479" s="142"/>
    </row>
    <row r="480" spans="1:8">
      <c r="A480" s="142"/>
      <c r="B480" s="143"/>
      <c r="C480" s="142"/>
      <c r="D480" s="142"/>
      <c r="E480" s="142"/>
      <c r="F480" s="142"/>
      <c r="G480" s="142"/>
      <c r="H480" s="142"/>
    </row>
    <row r="481" spans="1:8">
      <c r="A481" s="142"/>
      <c r="B481" s="143"/>
      <c r="C481" s="142"/>
      <c r="D481" s="142"/>
      <c r="E481" s="142"/>
      <c r="F481" s="142"/>
      <c r="G481" s="142"/>
      <c r="H481" s="142"/>
    </row>
    <row r="482" spans="1:8">
      <c r="A482" s="142"/>
      <c r="B482" s="143"/>
      <c r="C482" s="142"/>
      <c r="D482" s="142"/>
      <c r="E482" s="142"/>
      <c r="F482" s="142"/>
      <c r="G482" s="142"/>
      <c r="H482" s="142"/>
    </row>
    <row r="483" spans="1:8">
      <c r="A483" s="142"/>
      <c r="B483" s="143"/>
      <c r="C483" s="142"/>
      <c r="D483" s="142"/>
      <c r="E483" s="142"/>
      <c r="F483" s="142"/>
      <c r="G483" s="142"/>
      <c r="H483" s="142"/>
    </row>
    <row r="484" spans="1:8">
      <c r="A484" s="142"/>
      <c r="B484" s="143"/>
      <c r="C484" s="142"/>
      <c r="D484" s="142"/>
      <c r="E484" s="142"/>
      <c r="F484" s="142"/>
      <c r="G484" s="142"/>
      <c r="H484" s="142"/>
    </row>
    <row r="485" spans="1:8">
      <c r="A485" s="142"/>
      <c r="B485" s="143"/>
      <c r="C485" s="142"/>
      <c r="D485" s="142"/>
      <c r="E485" s="142"/>
      <c r="F485" s="142"/>
      <c r="G485" s="142"/>
      <c r="H485" s="142"/>
    </row>
    <row r="486" spans="1:8">
      <c r="A486" s="142"/>
      <c r="B486" s="143"/>
      <c r="C486" s="142"/>
      <c r="D486" s="142"/>
      <c r="E486" s="142"/>
      <c r="F486" s="142"/>
      <c r="G486" s="142"/>
      <c r="H486" s="142"/>
    </row>
    <row r="487" spans="1:8">
      <c r="A487" s="142"/>
      <c r="B487" s="143"/>
      <c r="C487" s="142"/>
      <c r="D487" s="142"/>
      <c r="E487" s="142"/>
      <c r="F487" s="142"/>
      <c r="G487" s="142"/>
      <c r="H487" s="142"/>
    </row>
    <row r="488" spans="1:8">
      <c r="A488" s="142"/>
      <c r="B488" s="143"/>
      <c r="C488" s="142"/>
      <c r="D488" s="142"/>
      <c r="E488" s="142"/>
      <c r="F488" s="142"/>
      <c r="G488" s="142"/>
      <c r="H488" s="142"/>
    </row>
    <row r="489" spans="1:8">
      <c r="A489" s="142"/>
      <c r="B489" s="143"/>
      <c r="C489" s="142"/>
      <c r="D489" s="142"/>
      <c r="E489" s="142"/>
      <c r="F489" s="142"/>
      <c r="G489" s="142"/>
      <c r="H489" s="142"/>
    </row>
    <row r="490" spans="1:8">
      <c r="A490" s="142"/>
      <c r="B490" s="143"/>
      <c r="C490" s="142"/>
      <c r="D490" s="142"/>
      <c r="E490" s="142"/>
      <c r="F490" s="142"/>
      <c r="G490" s="142"/>
      <c r="H490" s="142"/>
    </row>
    <row r="491" spans="1:8">
      <c r="A491" s="142"/>
      <c r="B491" s="143"/>
      <c r="C491" s="142"/>
      <c r="D491" s="142"/>
      <c r="E491" s="142"/>
      <c r="F491" s="142"/>
      <c r="G491" s="142"/>
      <c r="H491" s="142"/>
    </row>
    <row r="492" spans="1:8">
      <c r="A492" s="142"/>
      <c r="B492" s="143"/>
      <c r="C492" s="142"/>
      <c r="D492" s="142"/>
      <c r="E492" s="142"/>
      <c r="F492" s="142"/>
      <c r="G492" s="142"/>
      <c r="H492" s="142"/>
    </row>
    <row r="493" spans="1:8">
      <c r="A493" s="142"/>
      <c r="B493" s="143"/>
      <c r="C493" s="142"/>
      <c r="D493" s="142"/>
      <c r="E493" s="142"/>
      <c r="F493" s="142"/>
      <c r="G493" s="142"/>
      <c r="H493" s="142"/>
    </row>
    <row r="494" spans="1:8">
      <c r="A494" s="142"/>
      <c r="B494" s="143"/>
      <c r="C494" s="142"/>
      <c r="D494" s="142"/>
      <c r="E494" s="142"/>
      <c r="F494" s="142"/>
      <c r="G494" s="142"/>
      <c r="H494" s="142"/>
    </row>
    <row r="495" spans="1:8">
      <c r="A495" s="142"/>
      <c r="B495" s="143"/>
      <c r="C495" s="142"/>
      <c r="D495" s="142"/>
      <c r="E495" s="142"/>
      <c r="F495" s="142"/>
      <c r="G495" s="142"/>
      <c r="H495" s="142"/>
    </row>
    <row r="496" spans="1:8">
      <c r="A496" s="142"/>
      <c r="B496" s="143"/>
      <c r="C496" s="142"/>
      <c r="D496" s="142"/>
      <c r="E496" s="142"/>
      <c r="F496" s="142"/>
      <c r="G496" s="142"/>
      <c r="H496" s="142"/>
    </row>
    <row r="497" spans="1:8">
      <c r="A497" s="142"/>
      <c r="B497" s="143"/>
      <c r="C497" s="142"/>
      <c r="D497" s="142"/>
      <c r="E497" s="142"/>
      <c r="F497" s="142"/>
      <c r="G497" s="142"/>
      <c r="H497" s="142"/>
    </row>
    <row r="498" spans="1:8">
      <c r="A498" s="142"/>
      <c r="B498" s="143"/>
      <c r="C498" s="142"/>
      <c r="D498" s="142"/>
      <c r="E498" s="142"/>
      <c r="F498" s="142"/>
      <c r="G498" s="142"/>
      <c r="H498" s="142"/>
    </row>
    <row r="499" spans="1:8">
      <c r="A499" s="142"/>
      <c r="B499" s="143"/>
      <c r="C499" s="142"/>
      <c r="D499" s="142"/>
      <c r="E499" s="142"/>
      <c r="F499" s="142"/>
      <c r="G499" s="142"/>
      <c r="H499" s="142"/>
    </row>
    <row r="500" spans="1:8">
      <c r="A500" s="142"/>
      <c r="B500" s="143"/>
      <c r="C500" s="142"/>
      <c r="D500" s="142"/>
      <c r="E500" s="142"/>
      <c r="F500" s="142"/>
      <c r="G500" s="142"/>
      <c r="H500" s="142"/>
    </row>
    <row r="501" spans="1:8">
      <c r="A501" s="142"/>
      <c r="B501" s="143"/>
      <c r="C501" s="142"/>
      <c r="D501" s="142"/>
      <c r="E501" s="142"/>
      <c r="F501" s="142"/>
      <c r="G501" s="142"/>
      <c r="H501" s="142"/>
    </row>
    <row r="502" spans="1:8">
      <c r="A502" s="142"/>
      <c r="B502" s="143"/>
      <c r="C502" s="142"/>
      <c r="D502" s="142"/>
      <c r="E502" s="142"/>
      <c r="F502" s="142"/>
      <c r="G502" s="142"/>
      <c r="H502" s="142"/>
    </row>
    <row r="503" spans="1:8">
      <c r="A503" s="142"/>
      <c r="B503" s="143"/>
      <c r="C503" s="142"/>
      <c r="D503" s="142"/>
      <c r="E503" s="142"/>
      <c r="F503" s="142"/>
      <c r="G503" s="142"/>
      <c r="H503" s="142"/>
    </row>
    <row r="504" spans="1:8">
      <c r="A504" s="142"/>
      <c r="B504" s="143"/>
      <c r="C504" s="142"/>
      <c r="D504" s="142"/>
      <c r="E504" s="142"/>
      <c r="F504" s="142"/>
      <c r="G504" s="142"/>
      <c r="H504" s="142"/>
    </row>
    <row r="505" spans="1:8">
      <c r="A505" s="142"/>
      <c r="B505" s="143"/>
      <c r="C505" s="142"/>
      <c r="D505" s="142"/>
      <c r="E505" s="142"/>
      <c r="F505" s="142"/>
      <c r="G505" s="142"/>
      <c r="H505" s="142"/>
    </row>
    <row r="506" spans="1:8">
      <c r="A506" s="142"/>
      <c r="B506" s="143"/>
      <c r="C506" s="142"/>
      <c r="D506" s="142"/>
      <c r="E506" s="142"/>
      <c r="F506" s="142"/>
      <c r="G506" s="142"/>
      <c r="H506" s="142"/>
    </row>
    <row r="507" spans="1:8">
      <c r="A507" s="142"/>
      <c r="B507" s="143"/>
      <c r="C507" s="142"/>
      <c r="D507" s="142"/>
      <c r="E507" s="142"/>
      <c r="F507" s="142"/>
      <c r="G507" s="142"/>
      <c r="H507" s="142"/>
    </row>
    <row r="508" spans="1:8">
      <c r="A508" s="142"/>
      <c r="B508" s="143"/>
      <c r="C508" s="142"/>
      <c r="D508" s="142"/>
      <c r="E508" s="142"/>
      <c r="F508" s="142"/>
      <c r="G508" s="142"/>
      <c r="H508" s="142"/>
    </row>
    <row r="509" spans="1:8">
      <c r="A509" s="142"/>
      <c r="B509" s="143"/>
      <c r="C509" s="142"/>
      <c r="D509" s="142"/>
      <c r="E509" s="142"/>
      <c r="F509" s="142"/>
      <c r="G509" s="142"/>
      <c r="H509" s="142"/>
    </row>
    <row r="510" spans="1:8">
      <c r="A510" s="142"/>
      <c r="B510" s="143"/>
      <c r="C510" s="142"/>
      <c r="D510" s="142"/>
      <c r="E510" s="142"/>
      <c r="F510" s="142"/>
      <c r="G510" s="142"/>
      <c r="H510" s="142"/>
    </row>
    <row r="511" spans="1:8">
      <c r="A511" s="142"/>
      <c r="B511" s="143"/>
      <c r="C511" s="142"/>
      <c r="D511" s="142"/>
      <c r="E511" s="142"/>
      <c r="F511" s="142"/>
      <c r="G511" s="142"/>
      <c r="H511" s="142"/>
    </row>
    <row r="512" spans="1:8">
      <c r="A512" s="142"/>
      <c r="B512" s="143"/>
      <c r="C512" s="142"/>
      <c r="D512" s="142"/>
      <c r="E512" s="142"/>
      <c r="F512" s="142"/>
      <c r="G512" s="142"/>
      <c r="H512" s="142"/>
    </row>
    <row r="513" spans="1:8">
      <c r="A513" s="142"/>
      <c r="B513" s="143"/>
      <c r="C513" s="142"/>
      <c r="D513" s="142"/>
      <c r="E513" s="142"/>
      <c r="F513" s="142"/>
      <c r="G513" s="142"/>
      <c r="H513" s="142"/>
    </row>
    <row r="514" spans="1:8">
      <c r="A514" s="142"/>
      <c r="B514" s="143"/>
      <c r="C514" s="142"/>
      <c r="D514" s="142"/>
      <c r="E514" s="142"/>
      <c r="F514" s="142"/>
      <c r="G514" s="142"/>
      <c r="H514" s="142"/>
    </row>
    <row r="515" spans="1:8">
      <c r="A515" s="142"/>
      <c r="B515" s="143"/>
      <c r="C515" s="142"/>
      <c r="D515" s="142"/>
      <c r="E515" s="142"/>
      <c r="F515" s="142"/>
      <c r="G515" s="142"/>
      <c r="H515" s="142"/>
    </row>
    <row r="516" spans="1:8">
      <c r="A516" s="142"/>
      <c r="B516" s="143"/>
      <c r="C516" s="142"/>
      <c r="D516" s="142"/>
      <c r="E516" s="142"/>
      <c r="F516" s="142"/>
      <c r="G516" s="142"/>
      <c r="H516" s="142"/>
    </row>
    <row r="517" spans="1:8">
      <c r="A517" s="142"/>
      <c r="B517" s="143"/>
      <c r="C517" s="142"/>
      <c r="D517" s="142"/>
      <c r="E517" s="142"/>
      <c r="F517" s="142"/>
      <c r="G517" s="142"/>
      <c r="H517" s="142"/>
    </row>
    <row r="518" spans="1:8">
      <c r="A518" s="142"/>
      <c r="B518" s="143"/>
      <c r="C518" s="142"/>
      <c r="D518" s="142"/>
      <c r="E518" s="142"/>
      <c r="F518" s="142"/>
      <c r="G518" s="142"/>
      <c r="H518" s="142"/>
    </row>
    <row r="519" spans="1:8">
      <c r="A519" s="142"/>
      <c r="B519" s="143"/>
      <c r="C519" s="142"/>
      <c r="D519" s="142"/>
      <c r="E519" s="142"/>
      <c r="F519" s="142"/>
      <c r="G519" s="142"/>
      <c r="H519" s="142"/>
    </row>
    <row r="520" spans="1:8">
      <c r="A520" s="142"/>
      <c r="B520" s="143"/>
      <c r="C520" s="142"/>
      <c r="D520" s="142"/>
      <c r="E520" s="142"/>
      <c r="F520" s="142"/>
      <c r="G520" s="142"/>
      <c r="H520" s="142"/>
    </row>
    <row r="521" spans="1:8">
      <c r="A521" s="142"/>
      <c r="B521" s="143"/>
      <c r="C521" s="142"/>
      <c r="D521" s="142"/>
      <c r="E521" s="142"/>
      <c r="F521" s="142"/>
      <c r="G521" s="142"/>
      <c r="H521" s="142"/>
    </row>
    <row r="522" spans="1:8">
      <c r="A522" s="142"/>
      <c r="B522" s="143"/>
      <c r="C522" s="142"/>
      <c r="D522" s="142"/>
      <c r="E522" s="142"/>
      <c r="F522" s="142"/>
      <c r="G522" s="142"/>
      <c r="H522" s="142"/>
    </row>
    <row r="523" spans="1:8">
      <c r="A523" s="142"/>
      <c r="B523" s="143"/>
      <c r="C523" s="142"/>
      <c r="D523" s="142"/>
      <c r="E523" s="142"/>
      <c r="F523" s="142"/>
      <c r="G523" s="142"/>
      <c r="H523" s="142"/>
    </row>
    <row r="524" spans="1:8">
      <c r="A524" s="142"/>
      <c r="B524" s="143"/>
      <c r="C524" s="142"/>
      <c r="D524" s="142"/>
      <c r="E524" s="142"/>
      <c r="F524" s="142"/>
      <c r="G524" s="142"/>
      <c r="H524" s="142"/>
    </row>
    <row r="525" spans="1:8">
      <c r="A525" s="142"/>
      <c r="B525" s="143"/>
      <c r="C525" s="142"/>
      <c r="D525" s="142"/>
      <c r="E525" s="142"/>
      <c r="F525" s="142"/>
      <c r="G525" s="142"/>
      <c r="H525" s="142"/>
    </row>
    <row r="526" spans="1:8">
      <c r="A526" s="142"/>
      <c r="B526" s="143"/>
      <c r="C526" s="142"/>
      <c r="D526" s="142"/>
      <c r="E526" s="142"/>
      <c r="F526" s="142"/>
      <c r="G526" s="142"/>
      <c r="H526" s="142"/>
    </row>
    <row r="527" spans="1:8">
      <c r="A527" s="142"/>
      <c r="B527" s="143"/>
      <c r="C527" s="142"/>
      <c r="D527" s="142"/>
      <c r="E527" s="142"/>
      <c r="F527" s="142"/>
      <c r="G527" s="142"/>
      <c r="H527" s="142"/>
    </row>
    <row r="528" spans="1:8">
      <c r="A528" s="142"/>
      <c r="B528" s="143"/>
      <c r="C528" s="142"/>
      <c r="D528" s="142"/>
      <c r="E528" s="142"/>
      <c r="F528" s="142"/>
      <c r="G528" s="142"/>
      <c r="H528" s="142"/>
    </row>
    <row r="529" spans="1:8">
      <c r="A529" s="142"/>
      <c r="B529" s="143"/>
      <c r="C529" s="142"/>
      <c r="D529" s="142"/>
      <c r="E529" s="142"/>
      <c r="F529" s="142"/>
      <c r="G529" s="142"/>
      <c r="H529" s="142"/>
    </row>
    <row r="530" spans="1:8">
      <c r="A530" s="142"/>
      <c r="B530" s="143"/>
      <c r="C530" s="142"/>
      <c r="D530" s="142"/>
      <c r="E530" s="142"/>
      <c r="F530" s="142"/>
      <c r="G530" s="142"/>
      <c r="H530" s="142"/>
    </row>
    <row r="531" spans="1:8">
      <c r="A531" s="142"/>
      <c r="B531" s="143"/>
      <c r="C531" s="142"/>
      <c r="D531" s="142"/>
      <c r="E531" s="142"/>
      <c r="F531" s="142"/>
      <c r="G531" s="142"/>
      <c r="H531" s="142"/>
    </row>
    <row r="532" spans="1:8">
      <c r="A532" s="142"/>
      <c r="B532" s="143"/>
      <c r="C532" s="142"/>
      <c r="D532" s="142"/>
      <c r="E532" s="142"/>
      <c r="F532" s="142"/>
      <c r="G532" s="142"/>
      <c r="H532" s="142"/>
    </row>
    <row r="533" spans="1:8">
      <c r="A533" s="142"/>
      <c r="B533" s="143"/>
      <c r="C533" s="142"/>
      <c r="D533" s="142"/>
      <c r="E533" s="142"/>
      <c r="F533" s="142"/>
      <c r="G533" s="142"/>
      <c r="H533" s="142"/>
    </row>
    <row r="534" spans="1:8">
      <c r="A534" s="142"/>
      <c r="B534" s="143"/>
      <c r="C534" s="142"/>
      <c r="D534" s="142"/>
      <c r="E534" s="142"/>
      <c r="F534" s="142"/>
      <c r="G534" s="142"/>
      <c r="H534" s="142"/>
    </row>
    <row r="535" spans="1:8">
      <c r="A535" s="142"/>
      <c r="B535" s="143"/>
      <c r="C535" s="142"/>
      <c r="D535" s="142"/>
      <c r="E535" s="142"/>
      <c r="F535" s="142"/>
      <c r="G535" s="142"/>
      <c r="H535" s="142"/>
    </row>
    <row r="536" spans="1:8">
      <c r="A536" s="142"/>
      <c r="B536" s="143"/>
      <c r="C536" s="142"/>
      <c r="D536" s="142"/>
      <c r="E536" s="142"/>
      <c r="F536" s="142"/>
      <c r="G536" s="142"/>
      <c r="H536" s="142"/>
    </row>
    <row r="537" spans="1:8">
      <c r="A537" s="142"/>
      <c r="B537" s="143"/>
      <c r="C537" s="142"/>
      <c r="D537" s="142"/>
      <c r="E537" s="142"/>
      <c r="F537" s="142"/>
      <c r="G537" s="142"/>
      <c r="H537" s="142"/>
    </row>
    <row r="538" spans="1:8">
      <c r="A538" s="142"/>
      <c r="B538" s="143"/>
      <c r="C538" s="142"/>
      <c r="D538" s="142"/>
      <c r="E538" s="142"/>
      <c r="F538" s="142"/>
      <c r="G538" s="142"/>
      <c r="H538" s="142"/>
    </row>
    <row r="539" spans="1:8">
      <c r="A539" s="142"/>
      <c r="B539" s="143"/>
      <c r="C539" s="142"/>
      <c r="D539" s="142"/>
      <c r="E539" s="142"/>
      <c r="F539" s="142"/>
      <c r="G539" s="142"/>
      <c r="H539" s="142"/>
    </row>
    <row r="540" spans="1:8">
      <c r="A540" s="142"/>
      <c r="B540" s="143"/>
      <c r="C540" s="142"/>
      <c r="D540" s="142"/>
      <c r="E540" s="142"/>
      <c r="F540" s="142"/>
      <c r="G540" s="142"/>
      <c r="H540" s="142"/>
    </row>
    <row r="541" spans="1:8">
      <c r="A541" s="142"/>
      <c r="B541" s="143"/>
      <c r="C541" s="142"/>
      <c r="D541" s="142"/>
      <c r="E541" s="142"/>
      <c r="F541" s="142"/>
      <c r="G541" s="142"/>
      <c r="H541" s="142"/>
    </row>
    <row r="542" spans="1:8">
      <c r="A542" s="142"/>
      <c r="B542" s="143"/>
      <c r="C542" s="142"/>
      <c r="D542" s="142"/>
      <c r="E542" s="142"/>
      <c r="F542" s="142"/>
      <c r="G542" s="142"/>
      <c r="H542" s="142"/>
    </row>
    <row r="543" spans="1:8">
      <c r="A543" s="142"/>
      <c r="B543" s="143"/>
      <c r="C543" s="142"/>
      <c r="D543" s="142"/>
      <c r="E543" s="142"/>
      <c r="F543" s="142"/>
      <c r="G543" s="142"/>
      <c r="H543" s="142"/>
    </row>
    <row r="544" spans="1:8">
      <c r="A544" s="142"/>
      <c r="B544" s="143"/>
      <c r="C544" s="142"/>
      <c r="D544" s="142"/>
      <c r="E544" s="142"/>
      <c r="F544" s="142"/>
      <c r="G544" s="142"/>
      <c r="H544" s="142"/>
    </row>
    <row r="545" spans="1:8">
      <c r="A545" s="142"/>
      <c r="B545" s="143"/>
      <c r="C545" s="142"/>
      <c r="D545" s="142"/>
      <c r="E545" s="142"/>
      <c r="F545" s="142"/>
      <c r="G545" s="142"/>
      <c r="H545" s="142"/>
    </row>
    <row r="546" spans="1:8">
      <c r="A546" s="142"/>
      <c r="B546" s="143"/>
      <c r="C546" s="142"/>
      <c r="D546" s="142"/>
      <c r="E546" s="142"/>
      <c r="F546" s="142"/>
      <c r="G546" s="142"/>
      <c r="H546" s="142"/>
    </row>
    <row r="547" spans="1:8">
      <c r="A547" s="142"/>
      <c r="B547" s="143"/>
      <c r="C547" s="142"/>
      <c r="D547" s="142"/>
      <c r="E547" s="142"/>
      <c r="F547" s="142"/>
      <c r="G547" s="142"/>
      <c r="H547" s="142"/>
    </row>
    <row r="548" spans="1:8">
      <c r="A548" s="142"/>
      <c r="B548" s="143"/>
      <c r="C548" s="142"/>
      <c r="D548" s="142"/>
      <c r="E548" s="142"/>
      <c r="F548" s="142"/>
      <c r="G548" s="142"/>
      <c r="H548" s="142"/>
    </row>
    <row r="549" spans="1:8">
      <c r="A549" s="142"/>
      <c r="B549" s="143"/>
      <c r="C549" s="142"/>
      <c r="D549" s="142"/>
      <c r="E549" s="142"/>
      <c r="F549" s="142"/>
      <c r="G549" s="142"/>
      <c r="H549" s="142"/>
    </row>
    <row r="550" spans="1:8">
      <c r="A550" s="142"/>
      <c r="B550" s="143"/>
      <c r="C550" s="142"/>
      <c r="D550" s="142"/>
      <c r="E550" s="142"/>
      <c r="F550" s="142"/>
      <c r="G550" s="142"/>
      <c r="H550" s="142"/>
    </row>
    <row r="551" spans="1:8">
      <c r="A551" s="142"/>
      <c r="B551" s="143"/>
      <c r="C551" s="142"/>
      <c r="D551" s="142"/>
      <c r="E551" s="142"/>
      <c r="F551" s="142"/>
      <c r="G551" s="142"/>
      <c r="H551" s="142"/>
    </row>
    <row r="552" spans="1:8">
      <c r="A552" s="142"/>
      <c r="B552" s="143"/>
      <c r="C552" s="142"/>
      <c r="D552" s="142"/>
      <c r="E552" s="142"/>
      <c r="F552" s="142"/>
      <c r="G552" s="142"/>
      <c r="H552" s="142"/>
    </row>
    <row r="553" spans="1:8">
      <c r="A553" s="142"/>
      <c r="B553" s="143"/>
      <c r="C553" s="142"/>
      <c r="D553" s="142"/>
      <c r="E553" s="142"/>
      <c r="F553" s="142"/>
      <c r="G553" s="142"/>
      <c r="H553" s="142"/>
    </row>
    <row r="554" spans="1:8">
      <c r="A554" s="142"/>
      <c r="B554" s="143"/>
      <c r="C554" s="142"/>
      <c r="D554" s="142"/>
      <c r="E554" s="142"/>
      <c r="F554" s="142"/>
      <c r="G554" s="142"/>
      <c r="H554" s="142"/>
    </row>
    <row r="555" spans="1:8">
      <c r="A555" s="142"/>
      <c r="B555" s="143"/>
      <c r="C555" s="142"/>
      <c r="D555" s="142"/>
      <c r="E555" s="142"/>
      <c r="F555" s="142"/>
      <c r="G555" s="142"/>
      <c r="H555" s="142"/>
    </row>
    <row r="556" spans="1:8">
      <c r="A556" s="142"/>
      <c r="B556" s="143"/>
      <c r="C556" s="142"/>
      <c r="D556" s="142"/>
      <c r="E556" s="142"/>
      <c r="F556" s="142"/>
      <c r="G556" s="142"/>
      <c r="H556" s="142"/>
    </row>
    <row r="557" spans="1:8">
      <c r="A557" s="142"/>
      <c r="B557" s="143"/>
      <c r="C557" s="142"/>
      <c r="D557" s="142"/>
      <c r="E557" s="142"/>
      <c r="F557" s="142"/>
      <c r="G557" s="142"/>
      <c r="H557" s="142"/>
    </row>
    <row r="558" spans="1:8">
      <c r="A558" s="142"/>
      <c r="B558" s="143"/>
      <c r="C558" s="142"/>
      <c r="D558" s="142"/>
      <c r="E558" s="142"/>
      <c r="F558" s="142"/>
      <c r="G558" s="142"/>
      <c r="H558" s="142"/>
    </row>
    <row r="559" spans="1:8">
      <c r="A559" s="142"/>
      <c r="B559" s="143"/>
      <c r="C559" s="142"/>
      <c r="D559" s="142"/>
      <c r="E559" s="142"/>
      <c r="F559" s="142"/>
      <c r="G559" s="142"/>
      <c r="H559" s="142"/>
    </row>
    <row r="560" spans="1:8">
      <c r="A560" s="142"/>
      <c r="B560" s="143"/>
      <c r="C560" s="142"/>
      <c r="D560" s="142"/>
      <c r="E560" s="142"/>
      <c r="F560" s="142"/>
      <c r="G560" s="142"/>
      <c r="H560" s="142"/>
    </row>
    <row r="561" spans="1:8">
      <c r="A561" s="142"/>
      <c r="B561" s="143"/>
      <c r="C561" s="142"/>
      <c r="D561" s="142"/>
      <c r="E561" s="142"/>
      <c r="F561" s="142"/>
      <c r="G561" s="142"/>
      <c r="H561" s="142"/>
    </row>
    <row r="562" spans="1:8">
      <c r="A562" s="142"/>
      <c r="B562" s="143"/>
      <c r="C562" s="142"/>
      <c r="D562" s="142"/>
      <c r="E562" s="142"/>
      <c r="F562" s="142"/>
      <c r="G562" s="142"/>
      <c r="H562" s="142"/>
    </row>
    <row r="563" spans="1:8">
      <c r="A563" s="142"/>
      <c r="B563" s="143"/>
      <c r="C563" s="142"/>
      <c r="D563" s="142"/>
      <c r="E563" s="142"/>
      <c r="F563" s="142"/>
      <c r="G563" s="142"/>
      <c r="H563" s="142"/>
    </row>
    <row r="564" spans="1:8">
      <c r="A564" s="142"/>
      <c r="B564" s="143"/>
      <c r="C564" s="142"/>
      <c r="D564" s="142"/>
      <c r="E564" s="142"/>
      <c r="F564" s="142"/>
      <c r="G564" s="142"/>
      <c r="H564" s="142"/>
    </row>
    <row r="565" spans="1:8">
      <c r="A565" s="142"/>
      <c r="B565" s="143"/>
      <c r="C565" s="142"/>
      <c r="D565" s="142"/>
      <c r="E565" s="142"/>
      <c r="F565" s="142"/>
      <c r="G565" s="142"/>
      <c r="H565" s="142"/>
    </row>
    <row r="566" spans="1:8">
      <c r="A566" s="142"/>
      <c r="B566" s="143"/>
      <c r="C566" s="142"/>
      <c r="D566" s="142"/>
      <c r="E566" s="142"/>
      <c r="F566" s="142"/>
      <c r="G566" s="142"/>
      <c r="H566" s="142"/>
    </row>
    <row r="567" spans="1:8">
      <c r="A567" s="142"/>
      <c r="B567" s="143"/>
      <c r="C567" s="142"/>
      <c r="D567" s="142"/>
      <c r="E567" s="142"/>
      <c r="F567" s="142"/>
      <c r="G567" s="142"/>
      <c r="H567" s="142"/>
    </row>
    <row r="568" spans="1:8">
      <c r="A568" s="142"/>
      <c r="B568" s="143"/>
      <c r="C568" s="142"/>
      <c r="D568" s="142"/>
      <c r="E568" s="142"/>
      <c r="F568" s="142"/>
      <c r="G568" s="142"/>
      <c r="H568" s="142"/>
    </row>
    <row r="569" spans="1:8">
      <c r="A569" s="142"/>
      <c r="B569" s="143"/>
      <c r="C569" s="142"/>
      <c r="D569" s="142"/>
      <c r="E569" s="142"/>
      <c r="F569" s="142"/>
      <c r="G569" s="142"/>
      <c r="H569" s="142"/>
    </row>
    <row r="570" spans="1:8">
      <c r="A570" s="142"/>
      <c r="B570" s="143"/>
      <c r="C570" s="142"/>
      <c r="D570" s="142"/>
      <c r="E570" s="142"/>
      <c r="F570" s="142"/>
      <c r="G570" s="142"/>
      <c r="H570" s="142"/>
    </row>
    <row r="571" spans="1:8">
      <c r="A571" s="142"/>
      <c r="B571" s="143"/>
      <c r="C571" s="142"/>
      <c r="D571" s="142"/>
      <c r="E571" s="142"/>
      <c r="F571" s="142"/>
      <c r="G571" s="142"/>
      <c r="H571" s="142"/>
    </row>
    <row r="572" spans="1:8">
      <c r="A572" s="142"/>
      <c r="B572" s="143"/>
      <c r="C572" s="142"/>
      <c r="D572" s="142"/>
      <c r="E572" s="142"/>
      <c r="F572" s="142"/>
      <c r="G572" s="142"/>
      <c r="H572" s="142"/>
    </row>
    <row r="573" spans="1:8">
      <c r="A573" s="142"/>
      <c r="B573" s="143"/>
      <c r="C573" s="142"/>
      <c r="D573" s="142"/>
      <c r="E573" s="142"/>
      <c r="F573" s="142"/>
      <c r="G573" s="142"/>
      <c r="H573" s="142"/>
    </row>
    <row r="574" spans="1:8">
      <c r="A574" s="142"/>
      <c r="B574" s="143"/>
      <c r="C574" s="142"/>
      <c r="D574" s="142"/>
      <c r="E574" s="142"/>
      <c r="F574" s="142"/>
      <c r="G574" s="142"/>
      <c r="H574" s="142"/>
    </row>
    <row r="575" spans="1:8">
      <c r="A575" s="142"/>
      <c r="B575" s="143"/>
      <c r="C575" s="142"/>
      <c r="D575" s="142"/>
      <c r="E575" s="142"/>
      <c r="F575" s="142"/>
      <c r="G575" s="142"/>
      <c r="H575" s="142"/>
    </row>
    <row r="576" spans="1:8">
      <c r="A576" s="142"/>
      <c r="B576" s="143"/>
      <c r="C576" s="142"/>
      <c r="D576" s="142"/>
      <c r="E576" s="142"/>
      <c r="F576" s="142"/>
      <c r="G576" s="142"/>
      <c r="H576" s="142"/>
    </row>
    <row r="577" spans="1:8">
      <c r="A577" s="142"/>
      <c r="B577" s="143"/>
      <c r="C577" s="142"/>
      <c r="D577" s="142"/>
      <c r="E577" s="142"/>
      <c r="F577" s="142"/>
      <c r="G577" s="142"/>
      <c r="H577" s="142"/>
    </row>
    <row r="578" spans="1:8">
      <c r="A578" s="142"/>
      <c r="B578" s="143"/>
      <c r="C578" s="142"/>
      <c r="D578" s="142"/>
      <c r="E578" s="142"/>
      <c r="F578" s="142"/>
      <c r="G578" s="142"/>
      <c r="H578" s="142"/>
    </row>
    <row r="579" spans="1:8">
      <c r="A579" s="142"/>
      <c r="B579" s="143"/>
      <c r="C579" s="142"/>
      <c r="D579" s="142"/>
      <c r="E579" s="142"/>
      <c r="F579" s="142"/>
      <c r="G579" s="142"/>
      <c r="H579" s="142"/>
    </row>
    <row r="580" spans="1:8">
      <c r="A580" s="142"/>
      <c r="B580" s="143"/>
      <c r="C580" s="142"/>
      <c r="D580" s="142"/>
      <c r="E580" s="142"/>
      <c r="F580" s="142"/>
      <c r="G580" s="142"/>
      <c r="H580" s="142"/>
    </row>
    <row r="581" spans="1:8">
      <c r="A581" s="142"/>
      <c r="B581" s="143"/>
      <c r="C581" s="142"/>
      <c r="D581" s="142"/>
      <c r="E581" s="142"/>
      <c r="F581" s="142"/>
      <c r="G581" s="142"/>
      <c r="H581" s="142"/>
    </row>
    <row r="582" spans="1:8">
      <c r="A582" s="142"/>
      <c r="B582" s="143"/>
      <c r="C582" s="142"/>
      <c r="D582" s="142"/>
      <c r="E582" s="142"/>
      <c r="F582" s="142"/>
      <c r="G582" s="142"/>
      <c r="H582" s="142"/>
    </row>
    <row r="583" spans="1:8">
      <c r="A583" s="142"/>
      <c r="B583" s="143"/>
      <c r="C583" s="142"/>
      <c r="D583" s="142"/>
      <c r="E583" s="142"/>
      <c r="F583" s="142"/>
      <c r="G583" s="142"/>
      <c r="H583" s="142"/>
    </row>
    <row r="584" spans="1:8">
      <c r="A584" s="142"/>
      <c r="B584" s="143"/>
      <c r="C584" s="142"/>
      <c r="D584" s="142"/>
      <c r="E584" s="142"/>
      <c r="F584" s="142"/>
      <c r="G584" s="142"/>
      <c r="H584" s="142"/>
    </row>
    <row r="585" spans="1:8">
      <c r="A585" s="142"/>
      <c r="B585" s="143"/>
      <c r="C585" s="142"/>
      <c r="D585" s="142"/>
      <c r="E585" s="142"/>
      <c r="F585" s="142"/>
      <c r="G585" s="142"/>
      <c r="H585" s="142"/>
    </row>
    <row r="586" spans="1:8">
      <c r="A586" s="142"/>
      <c r="B586" s="143"/>
      <c r="C586" s="142"/>
      <c r="D586" s="142"/>
      <c r="E586" s="142"/>
      <c r="F586" s="142"/>
      <c r="G586" s="142"/>
      <c r="H586" s="142"/>
    </row>
    <row r="587" spans="1:8">
      <c r="A587" s="142"/>
      <c r="B587" s="143"/>
      <c r="C587" s="142"/>
      <c r="D587" s="142"/>
      <c r="E587" s="142"/>
      <c r="F587" s="142"/>
      <c r="G587" s="142"/>
      <c r="H587" s="142"/>
    </row>
    <row r="588" spans="1:8">
      <c r="A588" s="142"/>
      <c r="B588" s="143"/>
      <c r="C588" s="142"/>
      <c r="D588" s="142"/>
      <c r="E588" s="142"/>
      <c r="F588" s="142"/>
      <c r="G588" s="142"/>
      <c r="H588" s="142"/>
    </row>
    <row r="589" spans="1:8">
      <c r="A589" s="142"/>
      <c r="B589" s="143"/>
      <c r="C589" s="142"/>
      <c r="D589" s="142"/>
      <c r="E589" s="142"/>
      <c r="F589" s="142"/>
      <c r="G589" s="142"/>
      <c r="H589" s="142"/>
    </row>
    <row r="590" spans="1:8">
      <c r="A590" s="142"/>
      <c r="B590" s="143"/>
      <c r="C590" s="142"/>
      <c r="D590" s="142"/>
      <c r="E590" s="142"/>
      <c r="F590" s="142"/>
      <c r="G590" s="142"/>
      <c r="H590" s="142"/>
    </row>
    <row r="591" spans="1:8">
      <c r="A591" s="142"/>
      <c r="B591" s="143"/>
      <c r="C591" s="142"/>
      <c r="D591" s="142"/>
      <c r="E591" s="142"/>
      <c r="F591" s="142"/>
      <c r="G591" s="142"/>
      <c r="H591" s="142"/>
    </row>
    <row r="592" spans="1:8">
      <c r="A592" s="142"/>
      <c r="B592" s="143"/>
      <c r="C592" s="142"/>
      <c r="D592" s="142"/>
      <c r="E592" s="142"/>
      <c r="F592" s="142"/>
      <c r="G592" s="142"/>
      <c r="H592" s="142"/>
    </row>
    <row r="593" spans="1:8">
      <c r="A593" s="142"/>
      <c r="B593" s="143"/>
      <c r="C593" s="142"/>
      <c r="D593" s="142"/>
      <c r="E593" s="142"/>
      <c r="F593" s="142"/>
      <c r="G593" s="142"/>
      <c r="H593" s="142"/>
    </row>
    <row r="594" spans="1:8">
      <c r="A594" s="142"/>
      <c r="B594" s="143"/>
      <c r="C594" s="142"/>
      <c r="D594" s="142"/>
      <c r="E594" s="142"/>
      <c r="F594" s="142"/>
      <c r="G594" s="142"/>
      <c r="H594" s="142"/>
    </row>
    <row r="595" spans="1:8">
      <c r="A595" s="142"/>
      <c r="B595" s="143"/>
      <c r="C595" s="142"/>
      <c r="D595" s="142"/>
      <c r="E595" s="142"/>
      <c r="F595" s="142"/>
      <c r="G595" s="142"/>
      <c r="H595" s="142"/>
    </row>
    <row r="596" spans="1:8">
      <c r="A596" s="142"/>
      <c r="B596" s="143"/>
      <c r="C596" s="142"/>
      <c r="D596" s="142"/>
      <c r="E596" s="142"/>
      <c r="F596" s="142"/>
      <c r="G596" s="142"/>
      <c r="H596" s="142"/>
    </row>
    <row r="597" spans="1:8">
      <c r="A597" s="142"/>
      <c r="B597" s="143"/>
      <c r="C597" s="142"/>
      <c r="D597" s="142"/>
      <c r="E597" s="142"/>
      <c r="F597" s="142"/>
      <c r="G597" s="142"/>
      <c r="H597" s="142"/>
    </row>
    <row r="598" spans="1:8">
      <c r="A598" s="142"/>
      <c r="B598" s="143"/>
      <c r="C598" s="142"/>
      <c r="D598" s="142"/>
      <c r="E598" s="142"/>
      <c r="F598" s="142"/>
      <c r="G598" s="142"/>
      <c r="H598" s="142"/>
    </row>
    <row r="599" spans="1:8">
      <c r="A599" s="142"/>
      <c r="B599" s="143"/>
      <c r="C599" s="142"/>
      <c r="D599" s="142"/>
      <c r="E599" s="142"/>
      <c r="F599" s="142"/>
      <c r="G599" s="142"/>
      <c r="H599" s="142"/>
    </row>
    <row r="600" spans="1:8">
      <c r="A600" s="142"/>
      <c r="B600" s="143"/>
      <c r="C600" s="142"/>
      <c r="D600" s="142"/>
      <c r="E600" s="142"/>
      <c r="F600" s="142"/>
      <c r="G600" s="142"/>
      <c r="H600" s="142"/>
    </row>
    <row r="601" spans="1:8">
      <c r="A601" s="142"/>
      <c r="B601" s="143"/>
      <c r="C601" s="142"/>
      <c r="D601" s="142"/>
      <c r="E601" s="142"/>
      <c r="F601" s="142"/>
      <c r="G601" s="142"/>
      <c r="H601" s="142"/>
    </row>
    <row r="602" spans="1:8">
      <c r="A602" s="142"/>
      <c r="B602" s="143"/>
      <c r="C602" s="142"/>
      <c r="D602" s="142"/>
      <c r="E602" s="142"/>
      <c r="F602" s="142"/>
      <c r="G602" s="142"/>
      <c r="H602" s="142"/>
    </row>
    <row r="603" spans="1:8">
      <c r="A603" s="142"/>
      <c r="B603" s="143"/>
      <c r="C603" s="142"/>
      <c r="D603" s="142"/>
      <c r="E603" s="142"/>
      <c r="F603" s="142"/>
      <c r="G603" s="142"/>
      <c r="H603" s="142"/>
    </row>
    <row r="604" spans="1:8">
      <c r="A604" s="142"/>
      <c r="B604" s="143"/>
      <c r="C604" s="142"/>
      <c r="D604" s="142"/>
      <c r="E604" s="142"/>
      <c r="F604" s="142"/>
      <c r="G604" s="142"/>
      <c r="H604" s="142"/>
    </row>
    <row r="605" spans="1:8">
      <c r="A605" s="142"/>
      <c r="B605" s="143"/>
      <c r="C605" s="142"/>
      <c r="D605" s="142"/>
      <c r="E605" s="142"/>
      <c r="F605" s="142"/>
      <c r="G605" s="142"/>
      <c r="H605" s="142"/>
    </row>
    <row r="606" spans="1:8">
      <c r="A606" s="142"/>
      <c r="B606" s="143"/>
      <c r="C606" s="142"/>
      <c r="D606" s="142"/>
      <c r="E606" s="142"/>
      <c r="F606" s="142"/>
      <c r="G606" s="142"/>
      <c r="H606" s="142"/>
    </row>
    <row r="607" spans="1:8">
      <c r="A607" s="142"/>
      <c r="B607" s="143"/>
      <c r="C607" s="142"/>
      <c r="D607" s="142"/>
      <c r="E607" s="142"/>
      <c r="F607" s="142"/>
      <c r="G607" s="142"/>
      <c r="H607" s="142"/>
    </row>
    <row r="608" spans="1:8">
      <c r="A608" s="142"/>
      <c r="B608" s="143"/>
      <c r="C608" s="142"/>
      <c r="D608" s="142"/>
      <c r="E608" s="142"/>
      <c r="F608" s="142"/>
      <c r="G608" s="142"/>
      <c r="H608" s="142"/>
    </row>
    <row r="609" spans="1:8">
      <c r="A609" s="142"/>
      <c r="B609" s="143"/>
      <c r="C609" s="142"/>
      <c r="D609" s="142"/>
      <c r="E609" s="142"/>
      <c r="F609" s="142"/>
      <c r="G609" s="142"/>
      <c r="H609" s="142"/>
    </row>
    <row r="610" spans="1:8">
      <c r="A610" s="142"/>
      <c r="B610" s="143"/>
      <c r="C610" s="142"/>
      <c r="D610" s="142"/>
      <c r="E610" s="142"/>
      <c r="F610" s="142"/>
      <c r="G610" s="142"/>
      <c r="H610" s="142"/>
    </row>
    <row r="611" spans="1:8">
      <c r="A611" s="142"/>
      <c r="B611" s="143"/>
      <c r="C611" s="142"/>
      <c r="D611" s="142"/>
      <c r="E611" s="142"/>
      <c r="F611" s="142"/>
      <c r="G611" s="142"/>
      <c r="H611" s="142"/>
    </row>
    <row r="612" spans="1:8">
      <c r="A612" s="142"/>
      <c r="B612" s="143"/>
      <c r="C612" s="142"/>
      <c r="D612" s="142"/>
      <c r="E612" s="142"/>
      <c r="F612" s="142"/>
      <c r="G612" s="142"/>
      <c r="H612" s="142"/>
    </row>
    <row r="613" spans="1:8">
      <c r="A613" s="142"/>
      <c r="B613" s="143"/>
      <c r="C613" s="142"/>
      <c r="D613" s="142"/>
      <c r="E613" s="142"/>
      <c r="F613" s="142"/>
      <c r="G613" s="142"/>
      <c r="H613" s="142"/>
    </row>
    <row r="614" spans="1:8">
      <c r="A614" s="142"/>
      <c r="B614" s="143"/>
      <c r="C614" s="142"/>
      <c r="D614" s="142"/>
      <c r="E614" s="142"/>
      <c r="F614" s="142"/>
      <c r="G614" s="142"/>
      <c r="H614" s="142"/>
    </row>
    <row r="615" spans="1:8">
      <c r="A615" s="142"/>
      <c r="B615" s="143"/>
      <c r="C615" s="142"/>
      <c r="D615" s="142"/>
      <c r="E615" s="142"/>
      <c r="F615" s="142"/>
      <c r="G615" s="142"/>
      <c r="H615" s="142"/>
    </row>
    <row r="616" spans="1:8">
      <c r="A616" s="142"/>
      <c r="B616" s="143"/>
      <c r="C616" s="142"/>
      <c r="D616" s="142"/>
      <c r="E616" s="142"/>
      <c r="F616" s="142"/>
      <c r="G616" s="142"/>
      <c r="H616" s="142"/>
    </row>
    <row r="617" spans="1:8">
      <c r="A617" s="142"/>
      <c r="B617" s="143"/>
      <c r="C617" s="142"/>
      <c r="D617" s="142"/>
      <c r="E617" s="142"/>
      <c r="F617" s="142"/>
      <c r="G617" s="142"/>
      <c r="H617" s="142"/>
    </row>
    <row r="618" spans="1:8">
      <c r="A618" s="142"/>
      <c r="B618" s="143"/>
      <c r="C618" s="142"/>
      <c r="D618" s="142"/>
      <c r="E618" s="142"/>
      <c r="F618" s="142"/>
      <c r="G618" s="142"/>
      <c r="H618" s="142"/>
    </row>
    <row r="619" spans="1:8">
      <c r="A619" s="142"/>
      <c r="B619" s="143"/>
      <c r="C619" s="142"/>
      <c r="D619" s="142"/>
      <c r="E619" s="142"/>
      <c r="F619" s="142"/>
      <c r="G619" s="142"/>
      <c r="H619" s="142"/>
    </row>
    <row r="620" spans="1:8">
      <c r="A620" s="142"/>
      <c r="B620" s="143"/>
      <c r="C620" s="142"/>
      <c r="D620" s="142"/>
      <c r="E620" s="142"/>
      <c r="F620" s="142"/>
      <c r="G620" s="142"/>
      <c r="H620" s="142"/>
    </row>
    <row r="621" spans="1:8">
      <c r="A621" s="142"/>
      <c r="B621" s="143"/>
      <c r="C621" s="142"/>
      <c r="D621" s="142"/>
      <c r="E621" s="142"/>
      <c r="F621" s="142"/>
      <c r="G621" s="142"/>
      <c r="H621" s="142"/>
    </row>
    <row r="622" spans="1:8">
      <c r="A622" s="142"/>
      <c r="B622" s="143"/>
      <c r="C622" s="142"/>
      <c r="D622" s="142"/>
      <c r="E622" s="142"/>
      <c r="F622" s="142"/>
      <c r="G622" s="142"/>
      <c r="H622" s="142"/>
    </row>
    <row r="623" spans="1:8">
      <c r="A623" s="142"/>
      <c r="B623" s="143"/>
      <c r="C623" s="142"/>
      <c r="D623" s="142"/>
      <c r="E623" s="142"/>
      <c r="F623" s="142"/>
      <c r="G623" s="142"/>
      <c r="H623" s="142"/>
    </row>
    <row r="624" spans="1:8">
      <c r="A624" s="142"/>
      <c r="B624" s="143"/>
      <c r="C624" s="142"/>
      <c r="D624" s="142"/>
      <c r="E624" s="142"/>
      <c r="F624" s="142"/>
      <c r="G624" s="142"/>
      <c r="H624" s="142"/>
    </row>
    <row r="625" spans="1:8">
      <c r="A625" s="142"/>
      <c r="B625" s="143"/>
      <c r="C625" s="142"/>
      <c r="D625" s="142"/>
      <c r="E625" s="142"/>
      <c r="F625" s="142"/>
      <c r="G625" s="142"/>
      <c r="H625" s="142"/>
    </row>
    <row r="626" spans="1:8">
      <c r="A626" s="142"/>
      <c r="B626" s="143"/>
      <c r="C626" s="142"/>
      <c r="D626" s="142"/>
      <c r="E626" s="142"/>
      <c r="F626" s="142"/>
      <c r="G626" s="142"/>
      <c r="H626" s="142"/>
    </row>
    <row r="627" spans="1:8">
      <c r="A627" s="142"/>
      <c r="B627" s="143"/>
      <c r="C627" s="142"/>
      <c r="D627" s="142"/>
      <c r="E627" s="142"/>
      <c r="F627" s="142"/>
      <c r="G627" s="142"/>
      <c r="H627" s="142"/>
    </row>
    <row r="628" spans="1:8">
      <c r="A628" s="142"/>
      <c r="B628" s="143"/>
      <c r="C628" s="142"/>
      <c r="D628" s="142"/>
      <c r="E628" s="142"/>
      <c r="F628" s="142"/>
      <c r="G628" s="142"/>
      <c r="H628" s="142"/>
    </row>
    <row r="629" spans="1:8">
      <c r="A629" s="142"/>
      <c r="B629" s="143"/>
      <c r="C629" s="142"/>
      <c r="D629" s="142"/>
      <c r="E629" s="142"/>
      <c r="F629" s="142"/>
      <c r="G629" s="142"/>
      <c r="H629" s="142"/>
    </row>
    <row r="630" spans="1:8">
      <c r="A630" s="142"/>
      <c r="B630" s="143"/>
      <c r="C630" s="142"/>
      <c r="D630" s="142"/>
      <c r="E630" s="142"/>
      <c r="F630" s="142"/>
      <c r="G630" s="142"/>
      <c r="H630" s="142"/>
    </row>
    <row r="631" spans="1:8">
      <c r="A631" s="142"/>
      <c r="B631" s="143"/>
      <c r="C631" s="142"/>
      <c r="D631" s="142"/>
      <c r="E631" s="142"/>
      <c r="F631" s="142"/>
      <c r="G631" s="142"/>
      <c r="H631" s="142"/>
    </row>
    <row r="632" spans="1:8">
      <c r="A632" s="142"/>
      <c r="B632" s="143"/>
      <c r="C632" s="142"/>
      <c r="D632" s="142"/>
      <c r="E632" s="142"/>
      <c r="F632" s="142"/>
      <c r="G632" s="142"/>
      <c r="H632" s="142"/>
    </row>
    <row r="633" spans="1:8">
      <c r="A633" s="142"/>
      <c r="B633" s="143"/>
      <c r="C633" s="142"/>
      <c r="D633" s="142"/>
      <c r="E633" s="142"/>
      <c r="F633" s="142"/>
      <c r="G633" s="142"/>
      <c r="H633" s="142"/>
    </row>
    <row r="634" spans="1:8">
      <c r="A634" s="142"/>
      <c r="B634" s="143"/>
      <c r="C634" s="142"/>
      <c r="D634" s="142"/>
      <c r="E634" s="142"/>
      <c r="F634" s="142"/>
      <c r="G634" s="142"/>
      <c r="H634" s="142"/>
    </row>
    <row r="635" spans="1:8">
      <c r="A635" s="142"/>
      <c r="B635" s="143"/>
      <c r="C635" s="142"/>
      <c r="D635" s="142"/>
      <c r="E635" s="142"/>
      <c r="F635" s="142"/>
      <c r="G635" s="142"/>
      <c r="H635" s="142"/>
    </row>
    <row r="636" spans="1:8">
      <c r="A636" s="142"/>
      <c r="B636" s="143"/>
      <c r="C636" s="142"/>
      <c r="D636" s="142"/>
      <c r="E636" s="142"/>
      <c r="F636" s="142"/>
      <c r="G636" s="142"/>
      <c r="H636" s="142"/>
    </row>
    <row r="637" spans="1:8">
      <c r="A637" s="142"/>
      <c r="B637" s="143"/>
      <c r="C637" s="142"/>
      <c r="D637" s="142"/>
      <c r="E637" s="142"/>
      <c r="F637" s="142"/>
      <c r="G637" s="142"/>
      <c r="H637" s="142"/>
    </row>
    <row r="638" spans="1:8">
      <c r="A638" s="142"/>
      <c r="B638" s="143"/>
      <c r="C638" s="142"/>
      <c r="D638" s="142"/>
      <c r="E638" s="142"/>
      <c r="F638" s="142"/>
      <c r="G638" s="142"/>
      <c r="H638" s="142"/>
    </row>
    <row r="639" spans="1:8">
      <c r="A639" s="142"/>
      <c r="B639" s="143"/>
      <c r="C639" s="142"/>
      <c r="D639" s="142"/>
      <c r="E639" s="142"/>
      <c r="F639" s="142"/>
      <c r="G639" s="142"/>
      <c r="H639" s="142"/>
    </row>
    <row r="640" spans="1:8">
      <c r="A640" s="142"/>
      <c r="B640" s="143"/>
      <c r="C640" s="142"/>
      <c r="D640" s="142"/>
      <c r="E640" s="142"/>
      <c r="F640" s="142"/>
      <c r="G640" s="142"/>
      <c r="H640" s="142"/>
    </row>
    <row r="641" spans="1:8">
      <c r="A641" s="142"/>
      <c r="B641" s="143"/>
      <c r="C641" s="142"/>
      <c r="D641" s="142"/>
      <c r="E641" s="142"/>
      <c r="F641" s="142"/>
      <c r="G641" s="142"/>
      <c r="H641" s="142"/>
    </row>
    <row r="642" spans="1:8">
      <c r="A642" s="142"/>
      <c r="B642" s="143"/>
      <c r="C642" s="142"/>
      <c r="D642" s="142"/>
      <c r="E642" s="142"/>
      <c r="F642" s="142"/>
      <c r="G642" s="142"/>
      <c r="H642" s="142"/>
    </row>
    <row r="643" spans="1:8">
      <c r="A643" s="142"/>
      <c r="B643" s="143"/>
      <c r="C643" s="142"/>
      <c r="D643" s="142"/>
      <c r="E643" s="142"/>
      <c r="F643" s="142"/>
      <c r="G643" s="142"/>
      <c r="H643" s="142"/>
    </row>
    <row r="644" spans="1:8">
      <c r="A644" s="142"/>
      <c r="B644" s="143"/>
      <c r="C644" s="142"/>
      <c r="D644" s="142"/>
      <c r="E644" s="142"/>
      <c r="F644" s="142"/>
      <c r="G644" s="142"/>
      <c r="H644" s="142"/>
    </row>
    <row r="645" spans="1:8">
      <c r="A645" s="142"/>
      <c r="B645" s="143"/>
      <c r="C645" s="142"/>
      <c r="D645" s="142"/>
      <c r="E645" s="142"/>
      <c r="F645" s="142"/>
      <c r="G645" s="142"/>
      <c r="H645" s="142"/>
    </row>
    <row r="646" spans="1:8">
      <c r="A646" s="142"/>
      <c r="B646" s="143"/>
      <c r="C646" s="142"/>
      <c r="D646" s="142"/>
      <c r="E646" s="142"/>
      <c r="F646" s="142"/>
      <c r="G646" s="142"/>
      <c r="H646" s="142"/>
    </row>
    <row r="647" spans="1:8">
      <c r="A647" s="142"/>
      <c r="B647" s="143"/>
      <c r="C647" s="142"/>
      <c r="D647" s="142"/>
      <c r="E647" s="142"/>
      <c r="F647" s="142"/>
      <c r="G647" s="142"/>
      <c r="H647" s="142"/>
    </row>
    <row r="648" spans="1:8">
      <c r="A648" s="142"/>
      <c r="B648" s="143"/>
      <c r="C648" s="142"/>
      <c r="D648" s="142"/>
      <c r="E648" s="142"/>
      <c r="F648" s="142"/>
      <c r="G648" s="142"/>
      <c r="H648" s="142"/>
    </row>
    <row r="649" spans="1:8">
      <c r="A649" s="142"/>
      <c r="B649" s="143"/>
      <c r="C649" s="142"/>
      <c r="D649" s="142"/>
      <c r="E649" s="142"/>
      <c r="F649" s="142"/>
      <c r="G649" s="142"/>
      <c r="H649" s="142"/>
    </row>
    <row r="650" spans="1:8">
      <c r="A650" s="142"/>
      <c r="B650" s="143"/>
      <c r="C650" s="142"/>
      <c r="D650" s="142"/>
      <c r="E650" s="142"/>
      <c r="F650" s="142"/>
      <c r="G650" s="142"/>
      <c r="H650" s="142"/>
    </row>
    <row r="651" spans="1:8">
      <c r="A651" s="142"/>
      <c r="B651" s="143"/>
      <c r="C651" s="142"/>
      <c r="D651" s="142"/>
      <c r="E651" s="142"/>
      <c r="F651" s="142"/>
      <c r="G651" s="142"/>
      <c r="H651" s="142"/>
    </row>
    <row r="652" spans="1:8">
      <c r="A652" s="142"/>
      <c r="B652" s="143"/>
      <c r="C652" s="142"/>
      <c r="D652" s="142"/>
      <c r="E652" s="142"/>
      <c r="F652" s="142"/>
      <c r="G652" s="142"/>
      <c r="H652" s="142"/>
    </row>
    <row r="653" spans="1:8">
      <c r="A653" s="142"/>
      <c r="B653" s="143"/>
      <c r="C653" s="142"/>
      <c r="D653" s="142"/>
      <c r="E653" s="142"/>
      <c r="F653" s="142"/>
      <c r="G653" s="142"/>
      <c r="H653" s="142"/>
    </row>
    <row r="654" spans="1:8">
      <c r="A654" s="142"/>
      <c r="B654" s="143"/>
      <c r="C654" s="142"/>
      <c r="D654" s="142"/>
      <c r="E654" s="142"/>
      <c r="F654" s="142"/>
      <c r="G654" s="142"/>
      <c r="H654" s="142"/>
    </row>
    <row r="655" spans="1:8">
      <c r="A655" s="142"/>
      <c r="B655" s="143"/>
      <c r="C655" s="142"/>
      <c r="D655" s="142"/>
      <c r="E655" s="142"/>
      <c r="F655" s="142"/>
      <c r="G655" s="142"/>
      <c r="H655" s="142"/>
    </row>
    <row r="656" spans="1:8">
      <c r="A656" s="142"/>
      <c r="B656" s="143"/>
      <c r="C656" s="142"/>
      <c r="D656" s="142"/>
      <c r="E656" s="142"/>
      <c r="F656" s="142"/>
      <c r="G656" s="142"/>
      <c r="H656" s="142"/>
    </row>
    <row r="657" spans="1:8">
      <c r="A657" s="142"/>
      <c r="B657" s="143"/>
      <c r="C657" s="142"/>
      <c r="D657" s="142"/>
      <c r="E657" s="142"/>
      <c r="F657" s="142"/>
      <c r="G657" s="142"/>
      <c r="H657" s="142"/>
    </row>
    <row r="658" spans="1:8">
      <c r="A658" s="142"/>
      <c r="B658" s="143"/>
      <c r="C658" s="142"/>
      <c r="D658" s="142"/>
      <c r="E658" s="142"/>
      <c r="F658" s="142"/>
      <c r="G658" s="142"/>
      <c r="H658" s="142"/>
    </row>
    <row r="659" spans="1:8">
      <c r="A659" s="142"/>
      <c r="B659" s="143"/>
      <c r="C659" s="142"/>
      <c r="D659" s="142"/>
      <c r="E659" s="142"/>
      <c r="F659" s="142"/>
      <c r="G659" s="142"/>
      <c r="H659" s="142"/>
    </row>
    <row r="660" spans="1:8">
      <c r="A660" s="142"/>
      <c r="B660" s="143"/>
      <c r="C660" s="142"/>
      <c r="D660" s="142"/>
      <c r="E660" s="142"/>
      <c r="F660" s="142"/>
      <c r="G660" s="142"/>
      <c r="H660" s="142"/>
    </row>
    <row r="661" spans="1:8">
      <c r="A661" s="142"/>
      <c r="B661" s="143"/>
      <c r="C661" s="142"/>
      <c r="D661" s="142"/>
      <c r="E661" s="142"/>
      <c r="F661" s="142"/>
      <c r="G661" s="142"/>
      <c r="H661" s="142"/>
    </row>
    <row r="662" spans="1:8">
      <c r="A662" s="142"/>
      <c r="B662" s="143"/>
      <c r="C662" s="142"/>
      <c r="D662" s="142"/>
      <c r="E662" s="142"/>
      <c r="F662" s="142"/>
      <c r="G662" s="142"/>
      <c r="H662" s="142"/>
    </row>
    <row r="663" spans="1:8">
      <c r="A663" s="142"/>
      <c r="B663" s="143"/>
      <c r="C663" s="142"/>
      <c r="D663" s="142"/>
      <c r="E663" s="142"/>
      <c r="F663" s="142"/>
      <c r="G663" s="142"/>
      <c r="H663" s="142"/>
    </row>
    <row r="664" spans="1:8">
      <c r="A664" s="142"/>
      <c r="B664" s="143"/>
      <c r="C664" s="142"/>
      <c r="D664" s="142"/>
      <c r="E664" s="142"/>
      <c r="F664" s="142"/>
      <c r="G664" s="142"/>
      <c r="H664" s="142"/>
    </row>
    <row r="665" spans="1:8">
      <c r="A665" s="142"/>
      <c r="B665" s="143"/>
      <c r="C665" s="142"/>
      <c r="D665" s="142"/>
      <c r="E665" s="142"/>
      <c r="F665" s="142"/>
      <c r="G665" s="142"/>
      <c r="H665" s="142"/>
    </row>
    <row r="666" spans="1:8">
      <c r="A666" s="142"/>
      <c r="B666" s="143"/>
      <c r="C666" s="142"/>
      <c r="D666" s="142"/>
      <c r="E666" s="142"/>
      <c r="F666" s="142"/>
      <c r="G666" s="142"/>
      <c r="H666" s="142"/>
    </row>
    <row r="667" spans="1:8">
      <c r="A667" s="142"/>
      <c r="B667" s="143"/>
      <c r="C667" s="142"/>
      <c r="D667" s="142"/>
      <c r="E667" s="142"/>
      <c r="F667" s="142"/>
      <c r="G667" s="142"/>
      <c r="H667" s="142"/>
    </row>
    <row r="668" spans="1:8">
      <c r="A668" s="142"/>
      <c r="B668" s="143"/>
      <c r="C668" s="142"/>
      <c r="D668" s="142"/>
      <c r="E668" s="142"/>
      <c r="F668" s="142"/>
      <c r="G668" s="142"/>
      <c r="H668" s="142"/>
    </row>
    <row r="669" spans="1:8">
      <c r="A669" s="142"/>
      <c r="B669" s="143"/>
      <c r="C669" s="142"/>
      <c r="D669" s="142"/>
      <c r="E669" s="142"/>
      <c r="F669" s="142"/>
      <c r="G669" s="142"/>
      <c r="H669" s="142"/>
    </row>
    <row r="670" spans="1:8">
      <c r="A670" s="142"/>
      <c r="B670" s="143"/>
      <c r="C670" s="142"/>
      <c r="D670" s="142"/>
      <c r="E670" s="142"/>
      <c r="F670" s="142"/>
      <c r="G670" s="142"/>
      <c r="H670" s="142"/>
    </row>
    <row r="671" spans="1:8">
      <c r="A671" s="142"/>
      <c r="B671" s="143"/>
      <c r="C671" s="142"/>
      <c r="D671" s="142"/>
      <c r="E671" s="142"/>
      <c r="F671" s="142"/>
      <c r="G671" s="142"/>
      <c r="H671" s="142"/>
    </row>
    <row r="672" spans="1:8">
      <c r="A672" s="142"/>
      <c r="B672" s="143"/>
      <c r="C672" s="142"/>
      <c r="D672" s="142"/>
      <c r="E672" s="142"/>
      <c r="F672" s="142"/>
      <c r="G672" s="142"/>
      <c r="H672" s="142"/>
    </row>
    <row r="673" spans="1:8">
      <c r="A673" s="142"/>
      <c r="B673" s="143"/>
      <c r="C673" s="142"/>
      <c r="D673" s="142"/>
      <c r="E673" s="142"/>
      <c r="F673" s="142"/>
      <c r="G673" s="142"/>
      <c r="H673" s="142"/>
    </row>
    <row r="674" spans="1:8">
      <c r="A674" s="142"/>
      <c r="B674" s="143"/>
      <c r="C674" s="142"/>
      <c r="D674" s="142"/>
      <c r="E674" s="142"/>
      <c r="F674" s="142"/>
      <c r="G674" s="142"/>
      <c r="H674" s="142"/>
    </row>
    <row r="675" spans="1:8">
      <c r="A675" s="142"/>
      <c r="B675" s="143"/>
      <c r="C675" s="142"/>
      <c r="D675" s="142"/>
      <c r="E675" s="142"/>
      <c r="F675" s="142"/>
      <c r="G675" s="142"/>
      <c r="H675" s="142"/>
    </row>
    <row r="676" spans="1:8">
      <c r="A676" s="142"/>
      <c r="B676" s="143"/>
      <c r="C676" s="142"/>
      <c r="D676" s="142"/>
      <c r="E676" s="142"/>
      <c r="F676" s="142"/>
      <c r="G676" s="142"/>
      <c r="H676" s="142"/>
    </row>
    <row r="677" spans="1:8">
      <c r="A677" s="142"/>
      <c r="B677" s="143"/>
      <c r="C677" s="142"/>
      <c r="D677" s="142"/>
      <c r="E677" s="142"/>
      <c r="F677" s="142"/>
      <c r="G677" s="142"/>
      <c r="H677" s="142"/>
    </row>
    <row r="678" spans="1:8">
      <c r="A678" s="142"/>
      <c r="B678" s="143"/>
      <c r="C678" s="142"/>
      <c r="D678" s="142"/>
      <c r="E678" s="142"/>
      <c r="F678" s="142"/>
      <c r="G678" s="142"/>
      <c r="H678" s="142"/>
    </row>
    <row r="679" spans="1:8">
      <c r="A679" s="142"/>
      <c r="B679" s="143"/>
      <c r="C679" s="142"/>
      <c r="D679" s="142"/>
      <c r="E679" s="142"/>
      <c r="F679" s="142"/>
      <c r="G679" s="142"/>
      <c r="H679" s="142"/>
    </row>
    <row r="680" spans="1:8">
      <c r="A680" s="142"/>
      <c r="B680" s="143"/>
      <c r="C680" s="142"/>
      <c r="D680" s="142"/>
      <c r="E680" s="142"/>
      <c r="F680" s="142"/>
      <c r="G680" s="142"/>
      <c r="H680" s="142"/>
    </row>
    <row r="681" spans="1:8">
      <c r="A681" s="142"/>
      <c r="B681" s="143"/>
      <c r="C681" s="142"/>
      <c r="D681" s="142"/>
      <c r="E681" s="142"/>
      <c r="F681" s="142"/>
      <c r="G681" s="142"/>
      <c r="H681" s="142"/>
    </row>
    <row r="682" spans="1:8">
      <c r="A682" s="142"/>
      <c r="B682" s="143"/>
      <c r="C682" s="142"/>
      <c r="D682" s="142"/>
      <c r="E682" s="142"/>
      <c r="F682" s="142"/>
      <c r="G682" s="142"/>
      <c r="H682" s="142"/>
    </row>
    <row r="683" spans="1:8">
      <c r="A683" s="142"/>
      <c r="B683" s="143"/>
      <c r="C683" s="142"/>
      <c r="D683" s="142"/>
      <c r="E683" s="142"/>
      <c r="F683" s="142"/>
      <c r="G683" s="142"/>
      <c r="H683" s="142"/>
    </row>
    <row r="684" spans="1:8">
      <c r="A684" s="142"/>
      <c r="B684" s="143"/>
      <c r="C684" s="142"/>
      <c r="D684" s="142"/>
      <c r="E684" s="142"/>
      <c r="F684" s="142"/>
      <c r="G684" s="142"/>
      <c r="H684" s="142"/>
    </row>
    <row r="685" spans="1:8">
      <c r="A685" s="142"/>
      <c r="B685" s="143"/>
      <c r="C685" s="142"/>
      <c r="D685" s="142"/>
      <c r="E685" s="142"/>
      <c r="F685" s="142"/>
      <c r="G685" s="142"/>
      <c r="H685" s="142"/>
    </row>
    <row r="686" spans="1:8">
      <c r="A686" s="142"/>
      <c r="B686" s="143"/>
      <c r="C686" s="142"/>
      <c r="D686" s="142"/>
      <c r="E686" s="142"/>
      <c r="F686" s="142"/>
      <c r="G686" s="142"/>
      <c r="H686" s="142"/>
    </row>
    <row r="687" spans="1:8">
      <c r="A687" s="142"/>
      <c r="B687" s="143"/>
      <c r="C687" s="142"/>
      <c r="D687" s="142"/>
      <c r="E687" s="142"/>
      <c r="F687" s="142"/>
      <c r="G687" s="142"/>
      <c r="H687" s="142"/>
    </row>
    <row r="688" spans="1:8">
      <c r="A688" s="142"/>
      <c r="B688" s="143"/>
      <c r="C688" s="142"/>
      <c r="D688" s="142"/>
      <c r="E688" s="142"/>
      <c r="F688" s="142"/>
      <c r="G688" s="142"/>
      <c r="H688" s="142"/>
    </row>
    <row r="689" spans="1:8">
      <c r="A689" s="142"/>
      <c r="B689" s="143"/>
      <c r="C689" s="142"/>
      <c r="D689" s="142"/>
      <c r="E689" s="142"/>
      <c r="F689" s="142"/>
      <c r="G689" s="142"/>
      <c r="H689" s="142"/>
    </row>
    <row r="690" spans="1:8">
      <c r="A690" s="142"/>
      <c r="B690" s="143"/>
      <c r="C690" s="142"/>
      <c r="D690" s="142"/>
      <c r="E690" s="142"/>
      <c r="F690" s="142"/>
      <c r="G690" s="142"/>
      <c r="H690" s="142"/>
    </row>
    <row r="691" spans="1:8">
      <c r="A691" s="142"/>
      <c r="B691" s="143"/>
      <c r="C691" s="142"/>
      <c r="D691" s="142"/>
      <c r="E691" s="142"/>
      <c r="F691" s="142"/>
      <c r="G691" s="142"/>
      <c r="H691" s="142"/>
    </row>
    <row r="692" spans="1:8">
      <c r="A692" s="142"/>
      <c r="B692" s="143"/>
      <c r="C692" s="142"/>
      <c r="D692" s="142"/>
      <c r="E692" s="142"/>
      <c r="F692" s="142"/>
      <c r="G692" s="142"/>
      <c r="H692" s="142"/>
    </row>
    <row r="693" spans="1:8">
      <c r="A693" s="142"/>
      <c r="B693" s="143"/>
      <c r="C693" s="142"/>
      <c r="D693" s="142"/>
      <c r="E693" s="142"/>
      <c r="F693" s="142"/>
      <c r="G693" s="142"/>
      <c r="H693" s="142"/>
    </row>
    <row r="694" spans="1:8">
      <c r="A694" s="142"/>
      <c r="B694" s="143"/>
      <c r="C694" s="142"/>
      <c r="D694" s="142"/>
      <c r="E694" s="142"/>
      <c r="F694" s="142"/>
      <c r="G694" s="142"/>
      <c r="H694" s="142"/>
    </row>
    <row r="695" spans="1:8">
      <c r="A695" s="142"/>
      <c r="B695" s="143"/>
      <c r="C695" s="142"/>
      <c r="D695" s="142"/>
      <c r="E695" s="142"/>
      <c r="F695" s="142"/>
      <c r="G695" s="142"/>
      <c r="H695" s="142"/>
    </row>
    <row r="696" spans="1:8">
      <c r="A696" s="142"/>
      <c r="B696" s="143"/>
      <c r="C696" s="142"/>
      <c r="D696" s="142"/>
      <c r="E696" s="142"/>
      <c r="F696" s="142"/>
      <c r="G696" s="142"/>
      <c r="H696" s="142"/>
    </row>
    <row r="697" spans="1:8">
      <c r="A697" s="142"/>
      <c r="B697" s="143"/>
      <c r="C697" s="142"/>
      <c r="D697" s="142"/>
      <c r="E697" s="142"/>
      <c r="F697" s="142"/>
      <c r="G697" s="142"/>
      <c r="H697" s="142"/>
    </row>
    <row r="698" spans="1:8">
      <c r="A698" s="142"/>
      <c r="B698" s="143"/>
      <c r="C698" s="142"/>
      <c r="D698" s="142"/>
      <c r="E698" s="142"/>
      <c r="F698" s="142"/>
      <c r="G698" s="142"/>
      <c r="H698" s="142"/>
    </row>
    <row r="699" spans="1:8">
      <c r="A699" s="142"/>
      <c r="B699" s="143"/>
      <c r="C699" s="142"/>
      <c r="D699" s="142"/>
      <c r="E699" s="142"/>
      <c r="F699" s="142"/>
      <c r="G699" s="142"/>
      <c r="H699" s="142"/>
    </row>
    <row r="700" spans="1:8">
      <c r="A700" s="142"/>
      <c r="B700" s="143"/>
      <c r="C700" s="142"/>
      <c r="D700" s="142"/>
      <c r="E700" s="142"/>
      <c r="F700" s="142"/>
      <c r="G700" s="142"/>
      <c r="H700" s="142"/>
    </row>
    <row r="701" spans="1:8">
      <c r="A701" s="142"/>
      <c r="B701" s="143"/>
      <c r="C701" s="142"/>
      <c r="D701" s="142"/>
      <c r="E701" s="142"/>
      <c r="F701" s="142"/>
      <c r="G701" s="142"/>
      <c r="H701" s="142"/>
    </row>
    <row r="702" spans="1:8">
      <c r="A702" s="142"/>
      <c r="B702" s="143"/>
      <c r="C702" s="142"/>
      <c r="D702" s="142"/>
      <c r="E702" s="142"/>
      <c r="F702" s="142"/>
      <c r="G702" s="142"/>
      <c r="H702" s="142"/>
    </row>
    <row r="703" spans="1:8">
      <c r="A703" s="142"/>
      <c r="B703" s="143"/>
      <c r="C703" s="142"/>
      <c r="D703" s="142"/>
      <c r="E703" s="142"/>
      <c r="F703" s="142"/>
      <c r="G703" s="142"/>
      <c r="H703" s="142"/>
    </row>
    <row r="704" spans="1:8">
      <c r="A704" s="142"/>
      <c r="B704" s="143"/>
      <c r="C704" s="142"/>
      <c r="D704" s="142"/>
      <c r="E704" s="142"/>
      <c r="F704" s="142"/>
      <c r="G704" s="142"/>
      <c r="H704" s="142"/>
    </row>
    <row r="705" spans="1:8">
      <c r="A705" s="142"/>
      <c r="B705" s="143"/>
      <c r="C705" s="142"/>
      <c r="D705" s="142"/>
      <c r="E705" s="142"/>
      <c r="F705" s="142"/>
      <c r="G705" s="142"/>
      <c r="H705" s="142"/>
    </row>
    <row r="706" spans="1:8">
      <c r="A706" s="142"/>
      <c r="B706" s="143"/>
      <c r="C706" s="142"/>
      <c r="D706" s="142"/>
      <c r="E706" s="142"/>
      <c r="F706" s="142"/>
      <c r="G706" s="142"/>
      <c r="H706" s="142"/>
    </row>
    <row r="707" spans="1:8">
      <c r="A707" s="142"/>
      <c r="B707" s="143"/>
      <c r="C707" s="142"/>
      <c r="D707" s="142"/>
      <c r="E707" s="142"/>
      <c r="F707" s="142"/>
      <c r="G707" s="142"/>
      <c r="H707" s="142"/>
    </row>
    <row r="708" spans="1:8">
      <c r="A708" s="142"/>
      <c r="B708" s="143"/>
      <c r="C708" s="142"/>
      <c r="D708" s="142"/>
      <c r="E708" s="142"/>
      <c r="F708" s="142"/>
      <c r="G708" s="142"/>
      <c r="H708" s="142"/>
    </row>
    <row r="709" spans="1:8">
      <c r="A709" s="142"/>
      <c r="B709" s="143"/>
      <c r="C709" s="142"/>
      <c r="D709" s="142"/>
      <c r="E709" s="142"/>
      <c r="F709" s="142"/>
      <c r="G709" s="142"/>
      <c r="H709" s="142"/>
    </row>
    <row r="710" spans="1:8">
      <c r="A710" s="142"/>
      <c r="B710" s="143"/>
      <c r="C710" s="142"/>
      <c r="D710" s="142"/>
      <c r="E710" s="142"/>
      <c r="F710" s="142"/>
      <c r="G710" s="142"/>
      <c r="H710" s="142"/>
    </row>
    <row r="711" spans="1:8">
      <c r="A711" s="142"/>
      <c r="B711" s="143"/>
      <c r="C711" s="142"/>
      <c r="D711" s="142"/>
      <c r="E711" s="142"/>
      <c r="F711" s="142"/>
      <c r="G711" s="142"/>
      <c r="H711" s="142"/>
    </row>
    <row r="712" spans="1:8">
      <c r="A712" s="142"/>
      <c r="B712" s="143"/>
      <c r="C712" s="142"/>
      <c r="D712" s="142"/>
      <c r="E712" s="142"/>
      <c r="F712" s="142"/>
      <c r="G712" s="142"/>
      <c r="H712" s="142"/>
    </row>
    <row r="713" spans="1:8">
      <c r="A713" s="142"/>
      <c r="B713" s="143"/>
      <c r="C713" s="142"/>
      <c r="D713" s="142"/>
      <c r="E713" s="142"/>
      <c r="F713" s="142"/>
      <c r="G713" s="142"/>
      <c r="H713" s="142"/>
    </row>
    <row r="714" spans="1:8">
      <c r="A714" s="142"/>
      <c r="B714" s="143"/>
      <c r="C714" s="142"/>
      <c r="D714" s="142"/>
      <c r="E714" s="142"/>
      <c r="F714" s="142"/>
      <c r="G714" s="142"/>
      <c r="H714" s="142"/>
    </row>
    <row r="715" spans="1:8">
      <c r="A715" s="142"/>
      <c r="B715" s="143"/>
      <c r="C715" s="142"/>
      <c r="D715" s="142"/>
      <c r="E715" s="142"/>
      <c r="F715" s="142"/>
      <c r="G715" s="142"/>
      <c r="H715" s="142"/>
    </row>
    <row r="716" spans="1:8">
      <c r="A716" s="142"/>
      <c r="B716" s="143"/>
      <c r="C716" s="142"/>
      <c r="D716" s="142"/>
      <c r="E716" s="142"/>
      <c r="F716" s="142"/>
      <c r="G716" s="142"/>
      <c r="H716" s="142"/>
    </row>
    <row r="717" spans="1:8">
      <c r="A717" s="142"/>
      <c r="B717" s="143"/>
      <c r="C717" s="142"/>
      <c r="D717" s="142"/>
      <c r="E717" s="142"/>
      <c r="F717" s="142"/>
      <c r="G717" s="142"/>
      <c r="H717" s="142"/>
    </row>
    <row r="718" spans="1:8">
      <c r="A718" s="142"/>
      <c r="B718" s="143"/>
      <c r="C718" s="142"/>
      <c r="D718" s="142"/>
      <c r="E718" s="142"/>
      <c r="F718" s="142"/>
      <c r="G718" s="142"/>
      <c r="H718" s="142"/>
    </row>
    <row r="719" spans="1:8">
      <c r="A719" s="142"/>
      <c r="B719" s="143"/>
      <c r="C719" s="142"/>
      <c r="D719" s="142"/>
      <c r="E719" s="142"/>
      <c r="F719" s="142"/>
      <c r="G719" s="142"/>
      <c r="H719" s="142"/>
    </row>
    <row r="720" spans="1:8">
      <c r="A720" s="142"/>
      <c r="B720" s="143"/>
      <c r="C720" s="142"/>
      <c r="D720" s="142"/>
      <c r="E720" s="142"/>
      <c r="F720" s="142"/>
      <c r="G720" s="142"/>
      <c r="H720" s="142"/>
    </row>
    <row r="721" spans="1:8">
      <c r="A721" s="142"/>
      <c r="B721" s="143"/>
      <c r="C721" s="142"/>
      <c r="D721" s="142"/>
      <c r="E721" s="142"/>
      <c r="F721" s="142"/>
      <c r="G721" s="142"/>
      <c r="H721" s="142"/>
    </row>
    <row r="722" spans="1:8">
      <c r="A722" s="142"/>
      <c r="B722" s="143"/>
      <c r="C722" s="142"/>
      <c r="D722" s="142"/>
      <c r="E722" s="142"/>
      <c r="F722" s="142"/>
      <c r="G722" s="142"/>
      <c r="H722" s="142"/>
    </row>
    <row r="723" spans="1:8">
      <c r="A723" s="142"/>
      <c r="B723" s="143"/>
      <c r="C723" s="142"/>
      <c r="D723" s="142"/>
      <c r="E723" s="142"/>
      <c r="F723" s="142"/>
      <c r="G723" s="142"/>
      <c r="H723" s="142"/>
    </row>
    <row r="724" spans="1:8">
      <c r="A724" s="142"/>
      <c r="B724" s="143"/>
      <c r="C724" s="142"/>
      <c r="D724" s="142"/>
      <c r="E724" s="142"/>
      <c r="F724" s="142"/>
      <c r="G724" s="142"/>
      <c r="H724" s="142"/>
    </row>
    <row r="725" spans="1:8">
      <c r="A725" s="142"/>
      <c r="B725" s="143"/>
      <c r="C725" s="142"/>
      <c r="D725" s="142"/>
      <c r="E725" s="142"/>
      <c r="F725" s="142"/>
      <c r="G725" s="142"/>
      <c r="H725" s="142"/>
    </row>
    <row r="726" spans="1:8">
      <c r="A726" s="142"/>
      <c r="B726" s="143"/>
      <c r="C726" s="142"/>
      <c r="D726" s="142"/>
      <c r="E726" s="142"/>
      <c r="F726" s="142"/>
      <c r="G726" s="142"/>
      <c r="H726" s="142"/>
    </row>
    <row r="727" spans="1:8">
      <c r="A727" s="142"/>
      <c r="B727" s="143"/>
      <c r="C727" s="142"/>
      <c r="D727" s="142"/>
      <c r="E727" s="142"/>
      <c r="F727" s="142"/>
      <c r="G727" s="142"/>
      <c r="H727" s="142"/>
    </row>
    <row r="728" spans="1:8">
      <c r="A728" s="142"/>
      <c r="B728" s="143"/>
      <c r="C728" s="142"/>
      <c r="D728" s="142"/>
      <c r="E728" s="142"/>
      <c r="F728" s="142"/>
      <c r="G728" s="142"/>
      <c r="H728" s="142"/>
    </row>
    <row r="729" spans="1:8">
      <c r="A729" s="142"/>
      <c r="B729" s="143"/>
      <c r="C729" s="142"/>
      <c r="D729" s="142"/>
      <c r="E729" s="142"/>
      <c r="F729" s="142"/>
      <c r="G729" s="142"/>
      <c r="H729" s="142"/>
    </row>
    <row r="730" spans="1:8">
      <c r="A730" s="142"/>
      <c r="B730" s="143"/>
      <c r="C730" s="142"/>
      <c r="D730" s="142"/>
      <c r="E730" s="142"/>
      <c r="F730" s="142"/>
      <c r="G730" s="142"/>
      <c r="H730" s="142"/>
    </row>
    <row r="731" spans="1:8">
      <c r="A731" s="142"/>
      <c r="B731" s="143"/>
      <c r="C731" s="142"/>
      <c r="D731" s="142"/>
      <c r="E731" s="142"/>
      <c r="F731" s="142"/>
      <c r="G731" s="142"/>
      <c r="H731" s="142"/>
    </row>
    <row r="732" spans="1:8">
      <c r="A732" s="142"/>
      <c r="B732" s="143"/>
      <c r="C732" s="142"/>
      <c r="D732" s="142"/>
      <c r="E732" s="142"/>
      <c r="F732" s="142"/>
      <c r="G732" s="142"/>
      <c r="H732" s="142"/>
    </row>
    <row r="733" spans="1:8">
      <c r="A733" s="142"/>
      <c r="B733" s="143"/>
      <c r="C733" s="142"/>
      <c r="D733" s="142"/>
      <c r="E733" s="142"/>
      <c r="F733" s="142"/>
      <c r="G733" s="142"/>
      <c r="H733" s="142"/>
    </row>
    <row r="734" spans="1:8">
      <c r="A734" s="142"/>
      <c r="B734" s="143"/>
      <c r="C734" s="142"/>
      <c r="D734" s="142"/>
      <c r="E734" s="142"/>
      <c r="F734" s="142"/>
      <c r="G734" s="142"/>
      <c r="H734" s="142"/>
    </row>
    <row r="735" spans="1:8">
      <c r="A735" s="142"/>
      <c r="B735" s="143"/>
      <c r="C735" s="142"/>
      <c r="D735" s="142"/>
      <c r="E735" s="142"/>
      <c r="F735" s="142"/>
      <c r="G735" s="142"/>
      <c r="H735" s="142"/>
    </row>
    <row r="736" spans="1:8">
      <c r="A736" s="142"/>
      <c r="B736" s="143"/>
      <c r="C736" s="142"/>
      <c r="D736" s="142"/>
      <c r="E736" s="142"/>
      <c r="F736" s="142"/>
      <c r="G736" s="142"/>
      <c r="H736" s="142"/>
    </row>
    <row r="737" spans="1:8">
      <c r="A737" s="142"/>
      <c r="B737" s="143"/>
      <c r="C737" s="142"/>
      <c r="D737" s="142"/>
      <c r="E737" s="142"/>
      <c r="F737" s="142"/>
      <c r="G737" s="142"/>
      <c r="H737" s="142"/>
    </row>
    <row r="738" spans="1:8">
      <c r="A738" s="142"/>
      <c r="B738" s="143"/>
      <c r="C738" s="142"/>
      <c r="D738" s="142"/>
      <c r="E738" s="142"/>
      <c r="F738" s="142"/>
      <c r="G738" s="142"/>
      <c r="H738" s="142"/>
    </row>
    <row r="739" spans="1:8">
      <c r="A739" s="142"/>
      <c r="B739" s="143"/>
      <c r="C739" s="142"/>
      <c r="D739" s="142"/>
      <c r="E739" s="142"/>
      <c r="F739" s="142"/>
      <c r="G739" s="142"/>
      <c r="H739" s="142"/>
    </row>
    <row r="740" spans="1:8">
      <c r="A740" s="142"/>
      <c r="B740" s="143"/>
      <c r="C740" s="142"/>
      <c r="D740" s="142"/>
      <c r="E740" s="142"/>
      <c r="F740" s="142"/>
      <c r="G740" s="142"/>
      <c r="H740" s="142"/>
    </row>
    <row r="741" spans="1:8">
      <c r="A741" s="142"/>
      <c r="B741" s="143"/>
      <c r="C741" s="142"/>
      <c r="D741" s="142"/>
      <c r="E741" s="142"/>
      <c r="F741" s="142"/>
      <c r="G741" s="142"/>
      <c r="H741" s="142"/>
    </row>
    <row r="742" spans="1:8">
      <c r="A742" s="142"/>
      <c r="B742" s="143"/>
      <c r="C742" s="142"/>
      <c r="D742" s="142"/>
      <c r="E742" s="142"/>
      <c r="F742" s="142"/>
      <c r="G742" s="142"/>
      <c r="H742" s="142"/>
    </row>
    <row r="743" spans="1:8">
      <c r="A743" s="142"/>
      <c r="B743" s="143"/>
      <c r="C743" s="142"/>
      <c r="D743" s="142"/>
      <c r="E743" s="142"/>
      <c r="F743" s="142"/>
      <c r="G743" s="142"/>
      <c r="H743" s="142"/>
    </row>
    <row r="744" spans="1:8">
      <c r="A744" s="142"/>
      <c r="B744" s="143"/>
      <c r="C744" s="142"/>
      <c r="D744" s="142"/>
      <c r="E744" s="142"/>
      <c r="F744" s="142"/>
      <c r="G744" s="142"/>
      <c r="H744" s="142"/>
    </row>
    <row r="745" spans="1:8">
      <c r="A745" s="142"/>
      <c r="B745" s="143"/>
      <c r="C745" s="142"/>
      <c r="D745" s="142"/>
      <c r="E745" s="142"/>
      <c r="F745" s="142"/>
      <c r="G745" s="142"/>
      <c r="H745" s="142"/>
    </row>
    <row r="746" spans="1:8">
      <c r="A746" s="142"/>
      <c r="B746" s="143"/>
      <c r="C746" s="142"/>
      <c r="D746" s="142"/>
      <c r="E746" s="142"/>
      <c r="F746" s="142"/>
      <c r="G746" s="142"/>
      <c r="H746" s="142"/>
    </row>
    <row r="747" spans="1:8">
      <c r="A747" s="142"/>
      <c r="B747" s="143"/>
      <c r="C747" s="142"/>
      <c r="D747" s="142"/>
      <c r="E747" s="142"/>
      <c r="F747" s="142"/>
      <c r="G747" s="142"/>
      <c r="H747" s="142"/>
    </row>
    <row r="748" spans="1:8">
      <c r="A748" s="142"/>
      <c r="B748" s="143"/>
      <c r="C748" s="142"/>
      <c r="D748" s="142"/>
      <c r="E748" s="142"/>
      <c r="F748" s="142"/>
      <c r="G748" s="142"/>
      <c r="H748" s="142"/>
    </row>
    <row r="749" spans="1:8">
      <c r="A749" s="142"/>
      <c r="B749" s="143"/>
      <c r="C749" s="142"/>
      <c r="D749" s="142"/>
      <c r="E749" s="142"/>
      <c r="F749" s="142"/>
      <c r="G749" s="142"/>
      <c r="H749" s="142"/>
    </row>
    <row r="750" spans="1:8">
      <c r="A750" s="142"/>
      <c r="B750" s="143"/>
      <c r="C750" s="142"/>
      <c r="D750" s="142"/>
      <c r="E750" s="142"/>
      <c r="F750" s="142"/>
      <c r="G750" s="142"/>
      <c r="H750" s="142"/>
    </row>
    <row r="751" spans="1:8">
      <c r="A751" s="142"/>
      <c r="B751" s="143"/>
      <c r="C751" s="142"/>
      <c r="D751" s="142"/>
      <c r="E751" s="142"/>
      <c r="F751" s="142"/>
      <c r="G751" s="142"/>
      <c r="H751" s="142"/>
    </row>
    <row r="752" spans="1:8">
      <c r="A752" s="142"/>
      <c r="B752" s="143"/>
      <c r="C752" s="142"/>
      <c r="D752" s="142"/>
      <c r="E752" s="142"/>
      <c r="F752" s="142"/>
      <c r="G752" s="142"/>
      <c r="H752" s="142"/>
    </row>
    <row r="753" spans="1:8">
      <c r="A753" s="142"/>
      <c r="B753" s="143"/>
      <c r="C753" s="142"/>
      <c r="D753" s="142"/>
      <c r="E753" s="142"/>
      <c r="F753" s="142"/>
      <c r="G753" s="142"/>
      <c r="H753" s="142"/>
    </row>
    <row r="754" spans="1:8">
      <c r="A754" s="142"/>
      <c r="B754" s="143"/>
      <c r="C754" s="142"/>
      <c r="D754" s="142"/>
      <c r="E754" s="142"/>
      <c r="F754" s="142"/>
      <c r="G754" s="142"/>
      <c r="H754" s="142"/>
    </row>
    <row r="755" spans="1:8">
      <c r="A755" s="142"/>
      <c r="B755" s="143"/>
      <c r="C755" s="142"/>
      <c r="D755" s="142"/>
      <c r="E755" s="142"/>
      <c r="F755" s="142"/>
      <c r="G755" s="142"/>
      <c r="H755" s="142"/>
    </row>
    <row r="756" spans="1:8">
      <c r="A756" s="142"/>
      <c r="B756" s="143"/>
      <c r="C756" s="142"/>
      <c r="D756" s="142"/>
      <c r="E756" s="142"/>
      <c r="F756" s="142"/>
      <c r="G756" s="142"/>
      <c r="H756" s="142"/>
    </row>
    <row r="757" spans="1:8">
      <c r="A757" s="142"/>
      <c r="B757" s="143"/>
      <c r="C757" s="142"/>
      <c r="D757" s="142"/>
      <c r="E757" s="142"/>
      <c r="F757" s="142"/>
      <c r="G757" s="142"/>
      <c r="H757" s="142"/>
    </row>
    <row r="758" spans="1:8">
      <c r="A758" s="142"/>
      <c r="B758" s="143"/>
      <c r="C758" s="142"/>
      <c r="D758" s="142"/>
      <c r="E758" s="142"/>
      <c r="F758" s="142"/>
      <c r="G758" s="142"/>
      <c r="H758" s="142"/>
    </row>
    <row r="759" spans="1:8">
      <c r="A759" s="142"/>
      <c r="B759" s="143"/>
      <c r="C759" s="142"/>
      <c r="D759" s="142"/>
      <c r="E759" s="142"/>
      <c r="F759" s="142"/>
      <c r="G759" s="142"/>
      <c r="H759" s="142"/>
    </row>
    <row r="760" spans="1:8">
      <c r="A760" s="142"/>
      <c r="B760" s="143"/>
      <c r="C760" s="142"/>
      <c r="D760" s="142"/>
      <c r="E760" s="142"/>
      <c r="F760" s="142"/>
      <c r="G760" s="142"/>
      <c r="H760" s="142"/>
    </row>
    <row r="761" spans="1:8">
      <c r="A761" s="142"/>
      <c r="B761" s="143"/>
      <c r="C761" s="142"/>
      <c r="D761" s="142"/>
      <c r="E761" s="142"/>
      <c r="F761" s="142"/>
      <c r="G761" s="142"/>
      <c r="H761" s="142"/>
    </row>
    <row r="762" spans="1:8">
      <c r="A762" s="142"/>
      <c r="B762" s="143"/>
      <c r="C762" s="142"/>
      <c r="D762" s="142"/>
      <c r="E762" s="142"/>
      <c r="F762" s="142"/>
      <c r="G762" s="142"/>
      <c r="H762" s="142"/>
    </row>
    <row r="763" spans="1:8">
      <c r="A763" s="142"/>
      <c r="B763" s="143"/>
      <c r="C763" s="142"/>
      <c r="D763" s="142"/>
      <c r="E763" s="142"/>
      <c r="F763" s="142"/>
      <c r="G763" s="142"/>
      <c r="H763" s="142"/>
    </row>
    <row r="764" spans="1:8">
      <c r="A764" s="142"/>
      <c r="B764" s="143"/>
      <c r="C764" s="142"/>
      <c r="D764" s="142"/>
      <c r="E764" s="142"/>
      <c r="F764" s="142"/>
      <c r="G764" s="142"/>
      <c r="H764" s="142"/>
    </row>
    <row r="765" spans="1:8">
      <c r="A765" s="142"/>
      <c r="B765" s="143"/>
      <c r="C765" s="142"/>
      <c r="D765" s="142"/>
      <c r="E765" s="142"/>
      <c r="F765" s="142"/>
      <c r="G765" s="142"/>
      <c r="H765" s="142"/>
    </row>
    <row r="766" spans="1:8">
      <c r="A766" s="142"/>
      <c r="B766" s="143"/>
      <c r="C766" s="142"/>
      <c r="D766" s="142"/>
      <c r="E766" s="142"/>
      <c r="F766" s="142"/>
      <c r="G766" s="142"/>
      <c r="H766" s="142"/>
    </row>
    <row r="767" spans="1:8">
      <c r="A767" s="142"/>
      <c r="B767" s="143"/>
      <c r="C767" s="142"/>
      <c r="D767" s="142"/>
      <c r="E767" s="142"/>
      <c r="F767" s="142"/>
      <c r="G767" s="142"/>
      <c r="H767" s="142"/>
    </row>
    <row r="768" spans="1:8">
      <c r="A768" s="142"/>
      <c r="B768" s="143"/>
      <c r="C768" s="142"/>
      <c r="D768" s="142"/>
      <c r="E768" s="142"/>
      <c r="F768" s="142"/>
      <c r="G768" s="142"/>
      <c r="H768" s="142"/>
    </row>
    <row r="769" spans="1:8">
      <c r="A769" s="142"/>
      <c r="B769" s="143"/>
      <c r="C769" s="142"/>
      <c r="D769" s="142"/>
      <c r="E769" s="142"/>
      <c r="F769" s="142"/>
      <c r="G769" s="142"/>
      <c r="H769" s="142"/>
    </row>
    <row r="770" spans="1:8">
      <c r="A770" s="142"/>
      <c r="B770" s="143"/>
      <c r="C770" s="142"/>
      <c r="D770" s="142"/>
      <c r="E770" s="142"/>
      <c r="F770" s="142"/>
      <c r="G770" s="142"/>
      <c r="H770" s="142"/>
    </row>
    <row r="771" spans="1:8">
      <c r="A771" s="142"/>
      <c r="B771" s="143"/>
      <c r="C771" s="142"/>
      <c r="D771" s="142"/>
      <c r="E771" s="142"/>
      <c r="F771" s="142"/>
      <c r="G771" s="142"/>
      <c r="H771" s="142"/>
    </row>
    <row r="772" spans="1:8">
      <c r="A772" s="142"/>
      <c r="B772" s="143"/>
      <c r="C772" s="142"/>
      <c r="D772" s="142"/>
      <c r="E772" s="142"/>
      <c r="F772" s="142"/>
      <c r="G772" s="142"/>
      <c r="H772" s="142"/>
    </row>
    <row r="773" spans="1:8">
      <c r="A773" s="142"/>
      <c r="B773" s="143"/>
      <c r="C773" s="142"/>
      <c r="D773" s="142"/>
      <c r="E773" s="142"/>
      <c r="F773" s="142"/>
      <c r="G773" s="142"/>
      <c r="H773" s="142"/>
    </row>
    <row r="774" spans="1:8">
      <c r="A774" s="142"/>
      <c r="B774" s="143"/>
      <c r="C774" s="142"/>
      <c r="D774" s="142"/>
      <c r="E774" s="142"/>
      <c r="F774" s="142"/>
      <c r="G774" s="142"/>
      <c r="H774" s="142"/>
    </row>
    <row r="775" spans="1:8">
      <c r="A775" s="142"/>
      <c r="B775" s="143"/>
      <c r="C775" s="142"/>
      <c r="D775" s="142"/>
      <c r="E775" s="142"/>
      <c r="F775" s="142"/>
      <c r="G775" s="142"/>
      <c r="H775" s="142"/>
    </row>
    <row r="776" spans="1:8">
      <c r="A776" s="142"/>
      <c r="B776" s="143"/>
      <c r="C776" s="142"/>
      <c r="D776" s="142"/>
      <c r="E776" s="142"/>
      <c r="F776" s="142"/>
      <c r="G776" s="142"/>
      <c r="H776" s="142"/>
    </row>
    <row r="777" spans="1:8">
      <c r="A777" s="142"/>
      <c r="B777" s="143"/>
      <c r="C777" s="142"/>
      <c r="D777" s="142"/>
      <c r="E777" s="142"/>
      <c r="F777" s="142"/>
      <c r="G777" s="142"/>
      <c r="H777" s="142"/>
    </row>
    <row r="778" spans="1:8">
      <c r="A778" s="142"/>
      <c r="B778" s="143"/>
      <c r="C778" s="142"/>
      <c r="D778" s="142"/>
      <c r="E778" s="142"/>
      <c r="F778" s="142"/>
      <c r="G778" s="142"/>
      <c r="H778" s="142"/>
    </row>
    <row r="779" spans="1:8">
      <c r="A779" s="142"/>
      <c r="B779" s="143"/>
      <c r="C779" s="142"/>
      <c r="D779" s="142"/>
      <c r="E779" s="142"/>
      <c r="F779" s="142"/>
      <c r="G779" s="142"/>
      <c r="H779" s="142"/>
    </row>
    <row r="780" spans="1:8">
      <c r="A780" s="142"/>
      <c r="B780" s="143"/>
      <c r="C780" s="142"/>
      <c r="D780" s="142"/>
      <c r="E780" s="142"/>
      <c r="F780" s="142"/>
      <c r="G780" s="142"/>
      <c r="H780" s="142"/>
    </row>
    <row r="781" spans="1:8">
      <c r="A781" s="142"/>
      <c r="B781" s="143"/>
      <c r="C781" s="142"/>
      <c r="D781" s="142"/>
      <c r="E781" s="142"/>
      <c r="F781" s="142"/>
      <c r="G781" s="142"/>
      <c r="H781" s="142"/>
    </row>
    <row r="782" spans="1:8">
      <c r="A782" s="142"/>
      <c r="B782" s="143"/>
      <c r="C782" s="142"/>
      <c r="D782" s="142"/>
      <c r="E782" s="142"/>
      <c r="F782" s="142"/>
      <c r="G782" s="142"/>
      <c r="H782" s="142"/>
    </row>
    <row r="783" spans="1:8">
      <c r="A783" s="142"/>
      <c r="B783" s="143"/>
      <c r="C783" s="142"/>
      <c r="D783" s="142"/>
      <c r="E783" s="142"/>
      <c r="F783" s="142"/>
      <c r="G783" s="142"/>
      <c r="H783" s="142"/>
    </row>
    <row r="784" spans="1:8">
      <c r="A784" s="142"/>
      <c r="B784" s="143"/>
      <c r="C784" s="142"/>
      <c r="D784" s="142"/>
      <c r="E784" s="142"/>
      <c r="F784" s="142"/>
      <c r="G784" s="142"/>
      <c r="H784" s="142"/>
    </row>
    <row r="785" spans="1:8">
      <c r="A785" s="142"/>
      <c r="B785" s="143"/>
      <c r="C785" s="142"/>
      <c r="D785" s="142"/>
      <c r="E785" s="142"/>
      <c r="F785" s="142"/>
      <c r="G785" s="142"/>
      <c r="H785" s="142"/>
    </row>
    <row r="786" spans="1:8">
      <c r="A786" s="142"/>
      <c r="B786" s="143"/>
      <c r="C786" s="142"/>
      <c r="D786" s="142"/>
      <c r="E786" s="142"/>
      <c r="F786" s="142"/>
      <c r="G786" s="142"/>
      <c r="H786" s="142"/>
    </row>
    <row r="787" spans="1:8">
      <c r="A787" s="142"/>
      <c r="B787" s="143"/>
      <c r="C787" s="142"/>
      <c r="D787" s="142"/>
      <c r="E787" s="142"/>
      <c r="F787" s="142"/>
      <c r="G787" s="142"/>
      <c r="H787" s="142"/>
    </row>
    <row r="788" spans="1:8">
      <c r="A788" s="142"/>
      <c r="B788" s="143"/>
      <c r="C788" s="142"/>
      <c r="D788" s="142"/>
      <c r="E788" s="142"/>
      <c r="F788" s="142"/>
      <c r="G788" s="142"/>
      <c r="H788" s="142"/>
    </row>
    <row r="789" spans="1:8">
      <c r="A789" s="142"/>
      <c r="B789" s="143"/>
      <c r="C789" s="142"/>
      <c r="D789" s="142"/>
      <c r="E789" s="142"/>
      <c r="F789" s="142"/>
      <c r="G789" s="142"/>
      <c r="H789" s="142"/>
    </row>
    <row r="790" spans="1:8">
      <c r="A790" s="142"/>
      <c r="B790" s="143"/>
      <c r="C790" s="142"/>
      <c r="D790" s="142"/>
      <c r="E790" s="142"/>
      <c r="F790" s="142"/>
      <c r="G790" s="142"/>
      <c r="H790" s="142"/>
    </row>
    <row r="791" spans="1:8">
      <c r="A791" s="142"/>
      <c r="B791" s="143"/>
      <c r="C791" s="142"/>
      <c r="D791" s="142"/>
      <c r="E791" s="142"/>
      <c r="F791" s="142"/>
      <c r="G791" s="142"/>
      <c r="H791" s="142"/>
    </row>
    <row r="792" spans="1:8">
      <c r="A792" s="142"/>
      <c r="B792" s="143"/>
      <c r="C792" s="142"/>
      <c r="D792" s="142"/>
      <c r="E792" s="142"/>
      <c r="F792" s="142"/>
      <c r="G792" s="142"/>
      <c r="H792" s="142"/>
    </row>
    <row r="793" spans="1:8">
      <c r="A793" s="142"/>
      <c r="B793" s="143"/>
      <c r="C793" s="142"/>
      <c r="D793" s="142"/>
      <c r="E793" s="142"/>
      <c r="F793" s="142"/>
      <c r="G793" s="142"/>
      <c r="H793" s="142"/>
    </row>
    <row r="794" spans="1:8">
      <c r="A794" s="142"/>
      <c r="B794" s="143"/>
      <c r="C794" s="142"/>
      <c r="D794" s="142"/>
      <c r="E794" s="142"/>
      <c r="F794" s="142"/>
      <c r="G794" s="142"/>
      <c r="H794" s="142"/>
    </row>
    <row r="795" spans="1:8">
      <c r="A795" s="142"/>
      <c r="B795" s="143"/>
      <c r="C795" s="142"/>
      <c r="D795" s="142"/>
      <c r="E795" s="142"/>
      <c r="F795" s="142"/>
      <c r="G795" s="142"/>
      <c r="H795" s="142"/>
    </row>
    <row r="796" spans="1:8">
      <c r="A796" s="142"/>
      <c r="B796" s="143"/>
      <c r="C796" s="142"/>
      <c r="D796" s="142"/>
      <c r="E796" s="142"/>
      <c r="F796" s="142"/>
      <c r="G796" s="142"/>
      <c r="H796" s="142"/>
    </row>
    <row r="797" spans="1:8">
      <c r="A797" s="142"/>
      <c r="B797" s="143"/>
      <c r="C797" s="142"/>
      <c r="D797" s="142"/>
      <c r="E797" s="142"/>
      <c r="F797" s="142"/>
      <c r="G797" s="142"/>
      <c r="H797" s="142"/>
    </row>
    <row r="798" spans="1:8">
      <c r="A798" s="142"/>
      <c r="B798" s="143"/>
      <c r="C798" s="142"/>
      <c r="D798" s="142"/>
      <c r="E798" s="142"/>
      <c r="F798" s="142"/>
      <c r="G798" s="142"/>
      <c r="H798" s="142"/>
    </row>
    <row r="799" spans="1:8">
      <c r="A799" s="142"/>
      <c r="B799" s="143"/>
      <c r="C799" s="142"/>
      <c r="D799" s="142"/>
      <c r="E799" s="142"/>
      <c r="F799" s="142"/>
      <c r="G799" s="142"/>
      <c r="H799" s="142"/>
    </row>
    <row r="800" spans="1:8">
      <c r="A800" s="142"/>
      <c r="B800" s="143"/>
      <c r="C800" s="142"/>
      <c r="D800" s="142"/>
      <c r="E800" s="142"/>
      <c r="F800" s="142"/>
      <c r="G800" s="142"/>
      <c r="H800" s="142"/>
    </row>
    <row r="801" spans="1:8">
      <c r="A801" s="142"/>
      <c r="B801" s="143"/>
      <c r="C801" s="142"/>
      <c r="D801" s="142"/>
      <c r="E801" s="142"/>
      <c r="F801" s="142"/>
      <c r="G801" s="142"/>
      <c r="H801" s="142"/>
    </row>
    <row r="802" spans="1:8">
      <c r="A802" s="142"/>
      <c r="B802" s="143"/>
      <c r="C802" s="142"/>
      <c r="D802" s="142"/>
      <c r="E802" s="142"/>
      <c r="F802" s="142"/>
      <c r="G802" s="142"/>
      <c r="H802" s="142"/>
    </row>
    <row r="803" spans="1:8">
      <c r="A803" s="142"/>
      <c r="B803" s="143"/>
      <c r="C803" s="142"/>
      <c r="D803" s="142"/>
      <c r="E803" s="142"/>
      <c r="F803" s="142"/>
      <c r="G803" s="142"/>
      <c r="H803" s="142"/>
    </row>
    <row r="804" spans="1:8">
      <c r="A804" s="142"/>
      <c r="B804" s="143"/>
      <c r="C804" s="142"/>
      <c r="D804" s="142"/>
      <c r="E804" s="142"/>
      <c r="F804" s="142"/>
      <c r="G804" s="142"/>
      <c r="H804" s="142"/>
    </row>
    <row r="805" spans="1:8">
      <c r="A805" s="142"/>
      <c r="B805" s="143"/>
      <c r="C805" s="142"/>
      <c r="D805" s="142"/>
      <c r="E805" s="142"/>
      <c r="F805" s="142"/>
      <c r="G805" s="142"/>
      <c r="H805" s="142"/>
    </row>
    <row r="806" spans="1:8">
      <c r="A806" s="142"/>
      <c r="B806" s="143"/>
      <c r="C806" s="142"/>
      <c r="D806" s="142"/>
      <c r="E806" s="142"/>
      <c r="F806" s="142"/>
      <c r="G806" s="142"/>
      <c r="H806" s="142"/>
    </row>
    <row r="807" spans="1:8">
      <c r="A807" s="142"/>
      <c r="B807" s="143"/>
      <c r="C807" s="142"/>
      <c r="D807" s="142"/>
      <c r="E807" s="142"/>
      <c r="F807" s="142"/>
      <c r="G807" s="142"/>
      <c r="H807" s="142"/>
    </row>
    <row r="808" spans="1:8">
      <c r="A808" s="142"/>
      <c r="B808" s="143"/>
      <c r="C808" s="142"/>
      <c r="D808" s="142"/>
      <c r="E808" s="142"/>
      <c r="F808" s="142"/>
      <c r="G808" s="142"/>
      <c r="H808" s="142"/>
    </row>
    <row r="809" spans="1:8">
      <c r="A809" s="142"/>
      <c r="B809" s="143"/>
      <c r="C809" s="142"/>
      <c r="D809" s="142"/>
      <c r="E809" s="142"/>
      <c r="F809" s="142"/>
      <c r="G809" s="142"/>
      <c r="H809" s="142"/>
    </row>
    <row r="810" spans="1:8">
      <c r="A810" s="142"/>
      <c r="B810" s="143"/>
      <c r="C810" s="142"/>
      <c r="D810" s="142"/>
      <c r="E810" s="142"/>
      <c r="F810" s="142"/>
      <c r="G810" s="142"/>
      <c r="H810" s="142"/>
    </row>
    <row r="811" spans="1:8">
      <c r="A811" s="142"/>
      <c r="B811" s="143"/>
      <c r="C811" s="142"/>
      <c r="D811" s="142"/>
      <c r="E811" s="142"/>
      <c r="F811" s="142"/>
      <c r="G811" s="142"/>
      <c r="H811" s="142"/>
    </row>
    <row r="812" spans="1:8">
      <c r="A812" s="142"/>
      <c r="B812" s="143"/>
      <c r="C812" s="142"/>
      <c r="D812" s="142"/>
      <c r="E812" s="142"/>
      <c r="F812" s="142"/>
      <c r="G812" s="142"/>
      <c r="H812" s="142"/>
    </row>
    <row r="813" spans="1:8">
      <c r="A813" s="142"/>
      <c r="B813" s="143"/>
      <c r="C813" s="142"/>
      <c r="D813" s="142"/>
      <c r="E813" s="142"/>
      <c r="F813" s="142"/>
      <c r="G813" s="142"/>
      <c r="H813" s="142"/>
    </row>
    <row r="814" spans="1:8">
      <c r="A814" s="142"/>
      <c r="B814" s="143"/>
      <c r="C814" s="142"/>
      <c r="D814" s="142"/>
      <c r="E814" s="142"/>
      <c r="F814" s="142"/>
      <c r="G814" s="142"/>
      <c r="H814" s="142"/>
    </row>
    <row r="815" spans="1:8">
      <c r="A815" s="142"/>
      <c r="B815" s="143"/>
      <c r="C815" s="142"/>
      <c r="D815" s="142"/>
      <c r="E815" s="142"/>
      <c r="F815" s="142"/>
      <c r="G815" s="142"/>
      <c r="H815" s="142"/>
    </row>
    <row r="816" spans="1:8">
      <c r="A816" s="142"/>
      <c r="B816" s="143"/>
      <c r="C816" s="142"/>
      <c r="D816" s="142"/>
      <c r="E816" s="142"/>
      <c r="F816" s="142"/>
      <c r="G816" s="142"/>
      <c r="H816" s="142"/>
    </row>
    <row r="817" spans="1:8">
      <c r="A817" s="142"/>
      <c r="B817" s="143"/>
      <c r="C817" s="142"/>
      <c r="D817" s="142"/>
      <c r="E817" s="142"/>
      <c r="F817" s="142"/>
      <c r="G817" s="142"/>
      <c r="H817" s="142"/>
    </row>
    <row r="818" spans="1:8">
      <c r="A818" s="142"/>
      <c r="B818" s="143"/>
      <c r="C818" s="142"/>
      <c r="D818" s="142"/>
      <c r="E818" s="142"/>
      <c r="F818" s="142"/>
      <c r="G818" s="142"/>
      <c r="H818" s="142"/>
    </row>
    <row r="819" spans="1:8">
      <c r="A819" s="142"/>
      <c r="B819" s="143"/>
      <c r="C819" s="142"/>
      <c r="D819" s="142"/>
      <c r="E819" s="142"/>
      <c r="F819" s="142"/>
      <c r="G819" s="142"/>
      <c r="H819" s="142"/>
    </row>
    <row r="820" spans="1:8">
      <c r="A820" s="142"/>
      <c r="B820" s="143"/>
      <c r="C820" s="142"/>
      <c r="D820" s="142"/>
      <c r="E820" s="142"/>
      <c r="F820" s="142"/>
      <c r="G820" s="142"/>
      <c r="H820" s="142"/>
    </row>
    <row r="821" spans="1:8">
      <c r="A821" s="142"/>
      <c r="B821" s="143"/>
      <c r="C821" s="142"/>
      <c r="D821" s="142"/>
      <c r="E821" s="142"/>
      <c r="F821" s="142"/>
      <c r="G821" s="142"/>
      <c r="H821" s="142"/>
    </row>
    <row r="822" spans="1:8">
      <c r="A822" s="142"/>
      <c r="B822" s="143"/>
      <c r="C822" s="142"/>
      <c r="D822" s="142"/>
      <c r="E822" s="142"/>
      <c r="F822" s="142"/>
      <c r="G822" s="142"/>
      <c r="H822" s="142"/>
    </row>
    <row r="823" spans="1:8">
      <c r="A823" s="142"/>
      <c r="B823" s="143"/>
      <c r="C823" s="142"/>
      <c r="D823" s="142"/>
      <c r="E823" s="142"/>
      <c r="F823" s="142"/>
      <c r="G823" s="142"/>
      <c r="H823" s="142"/>
    </row>
    <row r="824" spans="1:8">
      <c r="A824" s="142"/>
      <c r="B824" s="143"/>
      <c r="C824" s="142"/>
      <c r="D824" s="142"/>
      <c r="E824" s="142"/>
      <c r="F824" s="142"/>
      <c r="G824" s="142"/>
      <c r="H824" s="142"/>
    </row>
    <row r="825" spans="1:8">
      <c r="A825" s="142"/>
      <c r="B825" s="143"/>
      <c r="C825" s="142"/>
      <c r="D825" s="142"/>
      <c r="E825" s="142"/>
      <c r="F825" s="142"/>
      <c r="G825" s="142"/>
      <c r="H825" s="142"/>
    </row>
    <row r="826" spans="1:8">
      <c r="A826" s="142"/>
      <c r="B826" s="143"/>
      <c r="C826" s="142"/>
      <c r="D826" s="142"/>
      <c r="E826" s="142"/>
      <c r="F826" s="142"/>
      <c r="G826" s="142"/>
      <c r="H826" s="142"/>
    </row>
    <row r="827" spans="1:8">
      <c r="A827" s="142"/>
      <c r="B827" s="143"/>
      <c r="C827" s="142"/>
      <c r="D827" s="142"/>
      <c r="E827" s="142"/>
      <c r="F827" s="142"/>
      <c r="G827" s="142"/>
      <c r="H827" s="142"/>
    </row>
    <row r="828" spans="1:8">
      <c r="A828" s="142"/>
      <c r="B828" s="143"/>
      <c r="C828" s="142"/>
      <c r="D828" s="142"/>
      <c r="E828" s="142"/>
      <c r="F828" s="142"/>
      <c r="G828" s="142"/>
      <c r="H828" s="142"/>
    </row>
    <row r="829" spans="1:8">
      <c r="A829" s="142"/>
      <c r="B829" s="143"/>
      <c r="C829" s="142"/>
      <c r="D829" s="142"/>
      <c r="E829" s="142"/>
      <c r="F829" s="142"/>
      <c r="G829" s="142"/>
      <c r="H829" s="142"/>
    </row>
    <row r="830" spans="1:8">
      <c r="A830" s="142"/>
      <c r="B830" s="143"/>
      <c r="C830" s="142"/>
      <c r="D830" s="142"/>
      <c r="E830" s="142"/>
      <c r="F830" s="142"/>
      <c r="G830" s="142"/>
      <c r="H830" s="142"/>
    </row>
    <row r="831" spans="1:8">
      <c r="A831" s="142"/>
      <c r="B831" s="143"/>
      <c r="C831" s="142"/>
      <c r="D831" s="142"/>
      <c r="E831" s="142"/>
      <c r="F831" s="142"/>
      <c r="G831" s="142"/>
      <c r="H831" s="142"/>
    </row>
    <row r="832" spans="1:8">
      <c r="A832" s="142"/>
      <c r="B832" s="143"/>
      <c r="C832" s="142"/>
      <c r="D832" s="142"/>
      <c r="E832" s="142"/>
      <c r="F832" s="142"/>
      <c r="G832" s="142"/>
      <c r="H832" s="142"/>
    </row>
    <row r="833" spans="1:8">
      <c r="A833" s="142"/>
      <c r="B833" s="143"/>
      <c r="C833" s="142"/>
      <c r="D833" s="142"/>
      <c r="E833" s="142"/>
      <c r="F833" s="142"/>
      <c r="G833" s="142"/>
      <c r="H833" s="142"/>
    </row>
    <row r="834" spans="1:8">
      <c r="A834" s="142"/>
      <c r="B834" s="143"/>
      <c r="C834" s="142"/>
      <c r="D834" s="142"/>
      <c r="E834" s="142"/>
      <c r="F834" s="142"/>
      <c r="G834" s="142"/>
      <c r="H834" s="142"/>
    </row>
    <row r="835" spans="1:8">
      <c r="A835" s="142"/>
      <c r="B835" s="143"/>
      <c r="C835" s="142"/>
      <c r="D835" s="142"/>
      <c r="E835" s="142"/>
      <c r="F835" s="142"/>
      <c r="G835" s="142"/>
      <c r="H835" s="142"/>
    </row>
    <row r="836" spans="1:8">
      <c r="A836" s="142"/>
      <c r="B836" s="143"/>
      <c r="C836" s="142"/>
      <c r="D836" s="142"/>
      <c r="E836" s="142"/>
      <c r="F836" s="142"/>
      <c r="G836" s="142"/>
      <c r="H836" s="142"/>
    </row>
    <row r="837" spans="1:8">
      <c r="A837" s="142"/>
      <c r="B837" s="143"/>
      <c r="C837" s="142"/>
      <c r="D837" s="142"/>
      <c r="E837" s="142"/>
      <c r="F837" s="142"/>
      <c r="G837" s="142"/>
      <c r="H837" s="142"/>
    </row>
    <row r="838" spans="1:8">
      <c r="A838" s="142"/>
      <c r="B838" s="143"/>
      <c r="C838" s="142"/>
      <c r="D838" s="142"/>
      <c r="E838" s="142"/>
      <c r="F838" s="142"/>
      <c r="G838" s="142"/>
      <c r="H838" s="142"/>
    </row>
    <row r="839" spans="1:8">
      <c r="A839" s="142"/>
      <c r="B839" s="143"/>
      <c r="C839" s="142"/>
      <c r="D839" s="142"/>
      <c r="E839" s="142"/>
      <c r="F839" s="142"/>
      <c r="G839" s="142"/>
      <c r="H839" s="142"/>
    </row>
    <row r="840" spans="1:8">
      <c r="A840" s="142"/>
      <c r="B840" s="143"/>
      <c r="C840" s="142"/>
      <c r="D840" s="142"/>
      <c r="E840" s="142"/>
      <c r="F840" s="142"/>
      <c r="G840" s="142"/>
      <c r="H840" s="142"/>
    </row>
    <row r="841" spans="1:8">
      <c r="A841" s="142"/>
      <c r="B841" s="143"/>
      <c r="C841" s="142"/>
      <c r="D841" s="142"/>
      <c r="E841" s="142"/>
      <c r="F841" s="142"/>
      <c r="G841" s="142"/>
      <c r="H841" s="142"/>
    </row>
    <row r="842" spans="1:8">
      <c r="A842" s="142"/>
      <c r="B842" s="143"/>
      <c r="C842" s="142"/>
      <c r="D842" s="142"/>
      <c r="E842" s="142"/>
      <c r="F842" s="142"/>
      <c r="G842" s="142"/>
      <c r="H842" s="142"/>
    </row>
    <row r="843" spans="1:8">
      <c r="A843" s="142"/>
      <c r="B843" s="143"/>
      <c r="C843" s="142"/>
      <c r="D843" s="142"/>
      <c r="E843" s="142"/>
      <c r="F843" s="142"/>
      <c r="G843" s="142"/>
      <c r="H843" s="142"/>
    </row>
    <row r="844" spans="1:8">
      <c r="A844" s="142"/>
      <c r="B844" s="143"/>
      <c r="C844" s="142"/>
      <c r="D844" s="142"/>
      <c r="E844" s="142"/>
      <c r="F844" s="142"/>
      <c r="G844" s="142"/>
      <c r="H844" s="142"/>
    </row>
    <row r="845" spans="1:8">
      <c r="A845" s="142"/>
      <c r="B845" s="143"/>
      <c r="C845" s="142"/>
      <c r="D845" s="142"/>
      <c r="E845" s="142"/>
      <c r="F845" s="142"/>
      <c r="G845" s="142"/>
      <c r="H845" s="142"/>
    </row>
    <row r="846" spans="1:8">
      <c r="A846" s="142"/>
      <c r="B846" s="143"/>
      <c r="C846" s="142"/>
      <c r="D846" s="142"/>
      <c r="E846" s="142"/>
      <c r="F846" s="142"/>
      <c r="G846" s="142"/>
      <c r="H846" s="142"/>
    </row>
    <row r="847" spans="1:8">
      <c r="A847" s="142"/>
      <c r="B847" s="143"/>
      <c r="C847" s="142"/>
      <c r="D847" s="142"/>
      <c r="E847" s="142"/>
      <c r="F847" s="142"/>
      <c r="G847" s="142"/>
      <c r="H847" s="142"/>
    </row>
    <row r="848" spans="1:8">
      <c r="A848" s="142"/>
      <c r="B848" s="143"/>
      <c r="C848" s="142"/>
      <c r="D848" s="142"/>
      <c r="E848" s="142"/>
      <c r="F848" s="142"/>
      <c r="G848" s="142"/>
      <c r="H848" s="142"/>
    </row>
    <row r="849" spans="1:8">
      <c r="A849" s="142"/>
      <c r="B849" s="143"/>
      <c r="C849" s="142"/>
      <c r="D849" s="142"/>
      <c r="E849" s="142"/>
      <c r="F849" s="142"/>
      <c r="G849" s="142"/>
      <c r="H849" s="142"/>
    </row>
    <row r="850" spans="1:8">
      <c r="A850" s="142"/>
      <c r="B850" s="143"/>
      <c r="C850" s="142"/>
      <c r="D850" s="142"/>
      <c r="E850" s="142"/>
      <c r="F850" s="142"/>
      <c r="G850" s="142"/>
      <c r="H850" s="142"/>
    </row>
    <row r="851" spans="1:8">
      <c r="A851" s="142"/>
      <c r="B851" s="143"/>
      <c r="C851" s="142"/>
      <c r="D851" s="142"/>
      <c r="E851" s="142"/>
      <c r="F851" s="142"/>
      <c r="G851" s="142"/>
      <c r="H851" s="142"/>
    </row>
    <row r="852" spans="1:8">
      <c r="A852" s="142"/>
      <c r="B852" s="143"/>
      <c r="C852" s="142"/>
      <c r="D852" s="142"/>
      <c r="E852" s="142"/>
      <c r="F852" s="142"/>
      <c r="G852" s="142"/>
      <c r="H852" s="142"/>
    </row>
    <row r="853" spans="1:8">
      <c r="A853" s="142"/>
      <c r="B853" s="143"/>
      <c r="C853" s="142"/>
      <c r="D853" s="142"/>
      <c r="E853" s="142"/>
      <c r="F853" s="142"/>
      <c r="G853" s="142"/>
      <c r="H853" s="142"/>
    </row>
    <row r="854" spans="1:8">
      <c r="A854" s="142"/>
      <c r="B854" s="143"/>
      <c r="C854" s="142"/>
      <c r="D854" s="142"/>
      <c r="E854" s="142"/>
      <c r="F854" s="142"/>
      <c r="G854" s="142"/>
      <c r="H854" s="142"/>
    </row>
    <row r="855" spans="1:8">
      <c r="A855" s="142"/>
      <c r="B855" s="143"/>
      <c r="C855" s="142"/>
      <c r="D855" s="142"/>
      <c r="E855" s="142"/>
      <c r="F855" s="142"/>
      <c r="G855" s="142"/>
      <c r="H855" s="142"/>
    </row>
    <row r="856" spans="1:8">
      <c r="A856" s="142"/>
      <c r="B856" s="143"/>
      <c r="C856" s="142"/>
      <c r="D856" s="142"/>
      <c r="E856" s="142"/>
      <c r="F856" s="142"/>
      <c r="G856" s="142"/>
      <c r="H856" s="142"/>
    </row>
    <row r="857" spans="1:8">
      <c r="A857" s="142"/>
      <c r="B857" s="143"/>
      <c r="C857" s="142"/>
      <c r="D857" s="142"/>
      <c r="E857" s="142"/>
      <c r="F857" s="142"/>
      <c r="G857" s="142"/>
      <c r="H857" s="142"/>
    </row>
    <row r="858" spans="1:8">
      <c r="A858" s="142"/>
      <c r="B858" s="143"/>
      <c r="C858" s="142"/>
      <c r="D858" s="142"/>
      <c r="E858" s="142"/>
      <c r="F858" s="142"/>
      <c r="G858" s="142"/>
      <c r="H858" s="142"/>
    </row>
    <row r="859" spans="1:8">
      <c r="A859" s="142"/>
      <c r="B859" s="143"/>
      <c r="C859" s="142"/>
      <c r="D859" s="142"/>
      <c r="E859" s="142"/>
      <c r="F859" s="142"/>
      <c r="G859" s="142"/>
      <c r="H859" s="142"/>
    </row>
    <row r="860" spans="1:8">
      <c r="A860" s="142"/>
      <c r="B860" s="143"/>
      <c r="C860" s="142"/>
      <c r="D860" s="142"/>
      <c r="E860" s="142"/>
      <c r="F860" s="142"/>
      <c r="G860" s="142"/>
      <c r="H860" s="142"/>
    </row>
    <row r="861" spans="1:8">
      <c r="A861" s="142"/>
      <c r="B861" s="143"/>
      <c r="C861" s="142"/>
      <c r="D861" s="142"/>
      <c r="E861" s="142"/>
      <c r="F861" s="142"/>
      <c r="G861" s="142"/>
      <c r="H861" s="142"/>
    </row>
    <row r="862" spans="1:8">
      <c r="A862" s="142"/>
      <c r="B862" s="143"/>
      <c r="C862" s="142"/>
      <c r="D862" s="142"/>
      <c r="E862" s="142"/>
      <c r="F862" s="142"/>
      <c r="G862" s="142"/>
      <c r="H862" s="142"/>
    </row>
    <row r="863" spans="1:8">
      <c r="A863" s="142"/>
      <c r="B863" s="143"/>
      <c r="C863" s="142"/>
      <c r="D863" s="142"/>
      <c r="E863" s="142"/>
      <c r="F863" s="142"/>
      <c r="G863" s="142"/>
      <c r="H863" s="142"/>
    </row>
    <row r="864" spans="1:8">
      <c r="A864" s="142"/>
      <c r="B864" s="143"/>
      <c r="C864" s="142"/>
      <c r="D864" s="142"/>
      <c r="E864" s="142"/>
      <c r="F864" s="142"/>
      <c r="G864" s="142"/>
      <c r="H864" s="142"/>
    </row>
    <row r="865" spans="1:8">
      <c r="A865" s="142"/>
      <c r="B865" s="143"/>
      <c r="C865" s="142"/>
      <c r="D865" s="142"/>
      <c r="E865" s="142"/>
      <c r="F865" s="142"/>
      <c r="G865" s="142"/>
      <c r="H865" s="142"/>
    </row>
    <row r="866" spans="1:8">
      <c r="A866" s="142"/>
      <c r="B866" s="143"/>
      <c r="C866" s="142"/>
      <c r="D866" s="142"/>
      <c r="E866" s="142"/>
      <c r="F866" s="142"/>
      <c r="G866" s="142"/>
      <c r="H866" s="142"/>
    </row>
    <row r="867" spans="1:8">
      <c r="A867" s="142"/>
      <c r="B867" s="143"/>
      <c r="C867" s="142"/>
      <c r="D867" s="142"/>
      <c r="E867" s="142"/>
      <c r="F867" s="142"/>
      <c r="G867" s="142"/>
      <c r="H867" s="142"/>
    </row>
    <row r="868" spans="1:8">
      <c r="A868" s="142"/>
      <c r="B868" s="143"/>
      <c r="C868" s="142"/>
      <c r="D868" s="142"/>
      <c r="E868" s="142"/>
      <c r="F868" s="142"/>
      <c r="G868" s="142"/>
      <c r="H868" s="142"/>
    </row>
    <row r="869" spans="1:8">
      <c r="A869" s="142"/>
      <c r="B869" s="143"/>
      <c r="C869" s="142"/>
      <c r="D869" s="142"/>
      <c r="E869" s="142"/>
      <c r="F869" s="142"/>
      <c r="G869" s="142"/>
      <c r="H869" s="142"/>
    </row>
    <row r="870" spans="1:8">
      <c r="A870" s="142"/>
      <c r="B870" s="143"/>
      <c r="C870" s="142"/>
      <c r="D870" s="142"/>
      <c r="E870" s="142"/>
      <c r="F870" s="142"/>
      <c r="G870" s="142"/>
      <c r="H870" s="142"/>
    </row>
    <row r="871" spans="1:8">
      <c r="A871" s="142"/>
      <c r="B871" s="143"/>
      <c r="C871" s="142"/>
      <c r="D871" s="142"/>
      <c r="E871" s="142"/>
      <c r="F871" s="142"/>
      <c r="G871" s="142"/>
      <c r="H871" s="142"/>
    </row>
    <row r="872" spans="1:8">
      <c r="A872" s="142"/>
      <c r="B872" s="143"/>
      <c r="C872" s="142"/>
      <c r="D872" s="142"/>
      <c r="E872" s="142"/>
      <c r="F872" s="142"/>
      <c r="G872" s="142"/>
      <c r="H872" s="142"/>
    </row>
    <row r="873" spans="1:8">
      <c r="A873" s="142"/>
      <c r="B873" s="143"/>
      <c r="C873" s="142"/>
      <c r="D873" s="142"/>
      <c r="E873" s="142"/>
      <c r="F873" s="142"/>
      <c r="G873" s="142"/>
      <c r="H873" s="142"/>
    </row>
    <row r="874" spans="1:8">
      <c r="A874" s="142"/>
      <c r="B874" s="143"/>
      <c r="C874" s="142"/>
      <c r="D874" s="142"/>
      <c r="E874" s="142"/>
      <c r="F874" s="142"/>
      <c r="G874" s="142"/>
      <c r="H874" s="142"/>
    </row>
    <row r="875" spans="1:8">
      <c r="A875" s="142"/>
      <c r="B875" s="143"/>
      <c r="C875" s="142"/>
      <c r="D875" s="142"/>
      <c r="E875" s="142"/>
      <c r="F875" s="142"/>
      <c r="G875" s="142"/>
      <c r="H875" s="142"/>
    </row>
    <row r="876" spans="1:8">
      <c r="A876" s="142"/>
      <c r="B876" s="143"/>
      <c r="C876" s="142"/>
      <c r="D876" s="142"/>
      <c r="E876" s="142"/>
      <c r="F876" s="142"/>
      <c r="G876" s="142"/>
      <c r="H876" s="142"/>
    </row>
    <row r="877" spans="1:8">
      <c r="A877" s="142"/>
      <c r="B877" s="143"/>
      <c r="C877" s="142"/>
      <c r="D877" s="142"/>
      <c r="E877" s="142"/>
      <c r="F877" s="142"/>
      <c r="G877" s="142"/>
      <c r="H877" s="142"/>
    </row>
    <row r="878" spans="1:8">
      <c r="A878" s="142"/>
      <c r="B878" s="143"/>
      <c r="C878" s="142"/>
      <c r="D878" s="142"/>
      <c r="E878" s="142"/>
      <c r="F878" s="142"/>
      <c r="G878" s="142"/>
      <c r="H878" s="142"/>
    </row>
    <row r="879" spans="1:8">
      <c r="A879" s="142"/>
      <c r="B879" s="143"/>
      <c r="C879" s="142"/>
      <c r="D879" s="142"/>
      <c r="E879" s="142"/>
      <c r="F879" s="142"/>
      <c r="G879" s="142"/>
      <c r="H879" s="142"/>
    </row>
    <row r="880" spans="1:8">
      <c r="A880" s="142"/>
      <c r="B880" s="143"/>
      <c r="C880" s="142"/>
      <c r="D880" s="142"/>
      <c r="E880" s="142"/>
      <c r="F880" s="142"/>
      <c r="G880" s="142"/>
      <c r="H880" s="142"/>
    </row>
    <row r="881" spans="1:8">
      <c r="A881" s="142"/>
      <c r="B881" s="143"/>
      <c r="C881" s="142"/>
      <c r="D881" s="142"/>
      <c r="E881" s="142"/>
      <c r="F881" s="142"/>
      <c r="G881" s="142"/>
      <c r="H881" s="142"/>
    </row>
    <row r="882" spans="1:8">
      <c r="A882" s="142"/>
      <c r="B882" s="143"/>
      <c r="C882" s="142"/>
      <c r="D882" s="142"/>
      <c r="E882" s="142"/>
      <c r="F882" s="142"/>
      <c r="G882" s="142"/>
      <c r="H882" s="142"/>
    </row>
    <row r="883" spans="1:8">
      <c r="A883" s="142"/>
      <c r="B883" s="143"/>
      <c r="C883" s="142"/>
      <c r="D883" s="142"/>
      <c r="E883" s="142"/>
      <c r="F883" s="142"/>
      <c r="G883" s="142"/>
      <c r="H883" s="142"/>
    </row>
    <row r="884" spans="1:8">
      <c r="A884" s="142"/>
      <c r="B884" s="143"/>
      <c r="C884" s="142"/>
      <c r="D884" s="142"/>
      <c r="E884" s="142"/>
      <c r="F884" s="142"/>
      <c r="G884" s="142"/>
      <c r="H884" s="142"/>
    </row>
    <row r="885" spans="1:8">
      <c r="A885" s="142"/>
      <c r="B885" s="143"/>
      <c r="C885" s="142"/>
      <c r="D885" s="142"/>
      <c r="E885" s="142"/>
      <c r="F885" s="142"/>
      <c r="G885" s="142"/>
      <c r="H885" s="142"/>
    </row>
    <row r="886" spans="1:8">
      <c r="A886" s="142"/>
      <c r="B886" s="143"/>
      <c r="C886" s="142"/>
      <c r="D886" s="142"/>
      <c r="E886" s="142"/>
      <c r="F886" s="142"/>
      <c r="G886" s="142"/>
      <c r="H886" s="142"/>
    </row>
    <row r="887" spans="1:8">
      <c r="A887" s="142"/>
      <c r="B887" s="143"/>
      <c r="C887" s="142"/>
      <c r="D887" s="142"/>
      <c r="E887" s="142"/>
      <c r="F887" s="142"/>
      <c r="G887" s="142"/>
      <c r="H887" s="142"/>
    </row>
    <row r="888" spans="1:8">
      <c r="A888" s="142"/>
      <c r="B888" s="143"/>
      <c r="C888" s="142"/>
      <c r="D888" s="142"/>
      <c r="E888" s="142"/>
      <c r="F888" s="142"/>
      <c r="G888" s="142"/>
      <c r="H888" s="142"/>
    </row>
    <row r="889" spans="1:8">
      <c r="A889" s="142"/>
      <c r="B889" s="143"/>
      <c r="C889" s="142"/>
      <c r="D889" s="142"/>
      <c r="E889" s="142"/>
      <c r="F889" s="142"/>
      <c r="G889" s="142"/>
      <c r="H889" s="142"/>
    </row>
    <row r="890" spans="1:8">
      <c r="A890" s="142"/>
      <c r="B890" s="143"/>
      <c r="C890" s="142"/>
      <c r="D890" s="142"/>
      <c r="E890" s="142"/>
      <c r="F890" s="142"/>
      <c r="G890" s="142"/>
      <c r="H890" s="142"/>
    </row>
    <row r="891" spans="1:8">
      <c r="A891" s="142"/>
      <c r="B891" s="143"/>
      <c r="C891" s="142"/>
      <c r="D891" s="142"/>
      <c r="E891" s="142"/>
      <c r="F891" s="142"/>
      <c r="G891" s="142"/>
      <c r="H891" s="142"/>
    </row>
    <row r="892" spans="1:8">
      <c r="A892" s="142"/>
      <c r="B892" s="143"/>
      <c r="C892" s="142"/>
      <c r="D892" s="142"/>
      <c r="E892" s="142"/>
      <c r="F892" s="142"/>
      <c r="G892" s="142"/>
      <c r="H892" s="142"/>
    </row>
    <row r="893" spans="1:8">
      <c r="A893" s="142"/>
      <c r="B893" s="143"/>
      <c r="C893" s="142"/>
      <c r="D893" s="142"/>
      <c r="E893" s="142"/>
      <c r="F893" s="142"/>
      <c r="G893" s="142"/>
      <c r="H893" s="142"/>
    </row>
    <row r="894" spans="1:8">
      <c r="A894" s="142"/>
      <c r="B894" s="143"/>
      <c r="C894" s="142"/>
      <c r="D894" s="142"/>
      <c r="E894" s="142"/>
      <c r="F894" s="142"/>
      <c r="G894" s="142"/>
      <c r="H894" s="142"/>
    </row>
    <row r="895" spans="1:8">
      <c r="A895" s="142"/>
      <c r="B895" s="143"/>
      <c r="C895" s="142"/>
      <c r="D895" s="142"/>
      <c r="E895" s="142"/>
      <c r="F895" s="142"/>
      <c r="G895" s="142"/>
      <c r="H895" s="142"/>
    </row>
    <row r="896" spans="1:8">
      <c r="A896" s="142"/>
      <c r="B896" s="143"/>
      <c r="C896" s="142"/>
      <c r="D896" s="142"/>
      <c r="E896" s="142"/>
      <c r="F896" s="142"/>
      <c r="G896" s="142"/>
      <c r="H896" s="142"/>
    </row>
    <row r="897" spans="1:8">
      <c r="A897" s="142"/>
      <c r="B897" s="143"/>
      <c r="C897" s="142"/>
      <c r="D897" s="142"/>
      <c r="E897" s="142"/>
      <c r="F897" s="142"/>
      <c r="G897" s="142"/>
      <c r="H897" s="142"/>
    </row>
    <row r="898" spans="1:8">
      <c r="A898" s="142"/>
      <c r="B898" s="143"/>
      <c r="C898" s="142"/>
      <c r="D898" s="142"/>
      <c r="E898" s="142"/>
      <c r="F898" s="142"/>
      <c r="G898" s="142"/>
      <c r="H898" s="142"/>
    </row>
    <row r="899" spans="1:8">
      <c r="A899" s="142"/>
      <c r="B899" s="143"/>
      <c r="C899" s="142"/>
      <c r="D899" s="142"/>
      <c r="E899" s="142"/>
      <c r="F899" s="142"/>
      <c r="G899" s="142"/>
      <c r="H899" s="142"/>
    </row>
    <row r="900" spans="1:8">
      <c r="A900" s="142"/>
      <c r="B900" s="143"/>
      <c r="C900" s="142"/>
      <c r="D900" s="142"/>
      <c r="E900" s="142"/>
      <c r="F900" s="142"/>
      <c r="G900" s="142"/>
      <c r="H900" s="142"/>
    </row>
    <row r="901" spans="1:8">
      <c r="A901" s="142"/>
      <c r="B901" s="143"/>
      <c r="C901" s="142"/>
      <c r="D901" s="142"/>
      <c r="E901" s="142"/>
      <c r="F901" s="142"/>
      <c r="G901" s="142"/>
      <c r="H901" s="142"/>
    </row>
    <row r="902" spans="1:8">
      <c r="A902" s="142"/>
      <c r="B902" s="143"/>
      <c r="C902" s="142"/>
      <c r="D902" s="142"/>
      <c r="E902" s="142"/>
      <c r="F902" s="142"/>
      <c r="G902" s="142"/>
      <c r="H902" s="142"/>
    </row>
    <row r="903" spans="1:8">
      <c r="A903" s="142"/>
      <c r="B903" s="143"/>
      <c r="C903" s="142"/>
      <c r="D903" s="142"/>
      <c r="E903" s="142"/>
      <c r="F903" s="142"/>
      <c r="G903" s="142"/>
      <c r="H903" s="142"/>
    </row>
    <row r="904" spans="1:8">
      <c r="A904" s="142"/>
      <c r="B904" s="143"/>
      <c r="C904" s="142"/>
      <c r="D904" s="142"/>
      <c r="E904" s="142"/>
      <c r="F904" s="142"/>
      <c r="G904" s="142"/>
      <c r="H904" s="142"/>
    </row>
    <row r="905" spans="1:8">
      <c r="A905" s="142"/>
      <c r="B905" s="143"/>
      <c r="C905" s="142"/>
      <c r="D905" s="142"/>
      <c r="E905" s="142"/>
      <c r="F905" s="142"/>
      <c r="G905" s="142"/>
      <c r="H905" s="142"/>
    </row>
  </sheetData>
  <mergeCells count="7">
    <mergeCell ref="A7:H7"/>
    <mergeCell ref="A13:G13"/>
    <mergeCell ref="A1:H1"/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77"/>
  <sheetViews>
    <sheetView showGridLines="0" topLeftCell="A139" zoomScale="110" zoomScaleNormal="110" workbookViewId="0">
      <selection activeCell="A153" sqref="A153:E153"/>
    </sheetView>
  </sheetViews>
  <sheetFormatPr defaultColWidth="10.75" defaultRowHeight="14"/>
  <cols>
    <col min="1" max="1" width="3.75" style="20" customWidth="1"/>
    <col min="2" max="2" width="44.5" customWidth="1"/>
    <col min="3" max="3" width="13.25" style="1" customWidth="1"/>
    <col min="4" max="4" width="17.33203125" style="21" customWidth="1"/>
    <col min="5" max="5" width="14.5" style="22" customWidth="1"/>
    <col min="6" max="6" width="3.33203125" style="1" hidden="1" customWidth="1"/>
    <col min="7" max="7" width="13.08203125" customWidth="1"/>
    <col min="9" max="9" width="17.58203125" customWidth="1"/>
    <col min="10" max="10" width="22.25" customWidth="1"/>
    <col min="11" max="11" width="50.83203125" hidden="1" customWidth="1"/>
    <col min="12" max="12" width="17.25" hidden="1" customWidth="1"/>
  </cols>
  <sheetData>
    <row r="1" spans="1:5">
      <c r="A1" s="243" t="str">
        <f>Globalizadora!A5</f>
        <v>Processo Administrativo: 23503.000998/2024-62</v>
      </c>
      <c r="B1" s="243"/>
      <c r="C1" s="243"/>
      <c r="D1" s="243"/>
      <c r="E1" s="243"/>
    </row>
    <row r="2" spans="1:5">
      <c r="A2" s="244" t="str">
        <f>Globalizadora!A6</f>
        <v>Pregão Eletrônico Nº:</v>
      </c>
      <c r="B2" s="244"/>
      <c r="C2" s="244"/>
      <c r="D2" s="244"/>
      <c r="E2" s="244"/>
    </row>
    <row r="4" spans="1:5">
      <c r="A4" s="245" t="s">
        <v>453</v>
      </c>
      <c r="B4" s="245"/>
      <c r="C4" s="245"/>
      <c r="D4" s="245"/>
      <c r="E4" s="245"/>
    </row>
    <row r="5" spans="1:5" ht="4.5" customHeight="1">
      <c r="A5" s="23"/>
    </row>
    <row r="6" spans="1:5">
      <c r="A6" s="220" t="s">
        <v>24</v>
      </c>
      <c r="B6" s="220"/>
      <c r="C6" s="220"/>
      <c r="D6" s="220"/>
      <c r="E6" s="220"/>
    </row>
    <row r="7" spans="1:5">
      <c r="A7" s="25" t="s">
        <v>25</v>
      </c>
      <c r="B7" s="235" t="s">
        <v>26</v>
      </c>
      <c r="C7" s="235"/>
      <c r="D7" s="246"/>
      <c r="E7" s="246"/>
    </row>
    <row r="8" spans="1:5">
      <c r="A8" s="25" t="s">
        <v>27</v>
      </c>
      <c r="B8" s="235" t="s">
        <v>28</v>
      </c>
      <c r="C8" s="235"/>
      <c r="D8" s="264" t="s">
        <v>454</v>
      </c>
      <c r="E8" s="264"/>
    </row>
    <row r="9" spans="1:5">
      <c r="A9" s="25" t="s">
        <v>30</v>
      </c>
      <c r="B9" s="235" t="s">
        <v>31</v>
      </c>
      <c r="C9" s="235"/>
      <c r="D9" s="237">
        <v>2025</v>
      </c>
      <c r="E9" s="237"/>
    </row>
    <row r="10" spans="1:5">
      <c r="A10" s="25" t="s">
        <v>32</v>
      </c>
      <c r="B10" s="238" t="s">
        <v>33</v>
      </c>
      <c r="C10" s="238"/>
      <c r="D10" s="237">
        <v>60</v>
      </c>
      <c r="E10" s="237"/>
    </row>
    <row r="11" spans="1:5">
      <c r="A11" s="220" t="s">
        <v>34</v>
      </c>
      <c r="B11" s="220"/>
      <c r="C11" s="220"/>
      <c r="D11" s="220"/>
      <c r="E11" s="220"/>
    </row>
    <row r="12" spans="1:5">
      <c r="A12" s="25" t="s">
        <v>35</v>
      </c>
      <c r="B12" s="235" t="s">
        <v>36</v>
      </c>
      <c r="C12" s="235"/>
      <c r="D12" s="240" t="s">
        <v>455</v>
      </c>
      <c r="E12" s="240"/>
    </row>
    <row r="13" spans="1:5">
      <c r="A13" s="25" t="s">
        <v>38</v>
      </c>
      <c r="B13" s="235" t="s">
        <v>39</v>
      </c>
      <c r="C13" s="235"/>
      <c r="D13" s="263">
        <v>1963.4</v>
      </c>
      <c r="E13" s="263"/>
    </row>
    <row r="14" spans="1:5" ht="15" customHeight="1">
      <c r="A14" s="25" t="s">
        <v>40</v>
      </c>
      <c r="B14" s="235" t="s">
        <v>41</v>
      </c>
      <c r="C14" s="235"/>
      <c r="D14" s="242" t="s">
        <v>456</v>
      </c>
      <c r="E14" s="242"/>
    </row>
    <row r="15" spans="1:5">
      <c r="A15" s="25" t="s">
        <v>43</v>
      </c>
      <c r="B15" s="235" t="s">
        <v>44</v>
      </c>
      <c r="C15" s="235"/>
      <c r="D15" s="236" t="s">
        <v>45</v>
      </c>
      <c r="E15" s="236"/>
    </row>
    <row r="16" spans="1:5" ht="13.5" customHeight="1">
      <c r="A16" s="25" t="s">
        <v>46</v>
      </c>
      <c r="B16" s="235" t="s">
        <v>47</v>
      </c>
      <c r="C16" s="235"/>
      <c r="D16" s="242" t="s">
        <v>457</v>
      </c>
      <c r="E16" s="242"/>
    </row>
    <row r="17" spans="1:7" ht="26.25" customHeight="1">
      <c r="A17" s="27" t="s">
        <v>49</v>
      </c>
      <c r="B17" s="238" t="s">
        <v>50</v>
      </c>
      <c r="C17" s="238"/>
      <c r="D17" s="239" t="s">
        <v>51</v>
      </c>
      <c r="E17" s="239"/>
    </row>
    <row r="18" spans="1:7">
      <c r="A18" s="23"/>
    </row>
    <row r="19" spans="1:7">
      <c r="A19" s="220" t="s">
        <v>52</v>
      </c>
      <c r="B19" s="220"/>
      <c r="C19" s="220"/>
      <c r="D19" s="220"/>
      <c r="E19" s="220"/>
    </row>
    <row r="20" spans="1:7" ht="7.5" customHeight="1">
      <c r="A20" s="234"/>
      <c r="B20" s="234"/>
      <c r="C20" s="234"/>
      <c r="D20" s="234"/>
      <c r="E20" s="234"/>
    </row>
    <row r="21" spans="1:7">
      <c r="A21" s="25" t="s">
        <v>35</v>
      </c>
      <c r="B21" s="233" t="s">
        <v>53</v>
      </c>
      <c r="C21" s="233"/>
      <c r="D21" s="233"/>
      <c r="E21" s="28" t="s">
        <v>54</v>
      </c>
    </row>
    <row r="22" spans="1:7" ht="7.5" customHeight="1">
      <c r="A22" s="234"/>
      <c r="B22" s="234"/>
      <c r="C22" s="234"/>
      <c r="D22" s="234"/>
      <c r="E22" s="234"/>
    </row>
    <row r="23" spans="1:7">
      <c r="A23" s="25" t="s">
        <v>38</v>
      </c>
      <c r="B23" s="233" t="s">
        <v>55</v>
      </c>
      <c r="C23" s="233"/>
      <c r="D23" s="233"/>
      <c r="E23" s="26" t="s">
        <v>56</v>
      </c>
    </row>
    <row r="24" spans="1:7">
      <c r="A24" s="25" t="s">
        <v>40</v>
      </c>
      <c r="B24" s="233" t="s">
        <v>57</v>
      </c>
      <c r="C24" s="233"/>
      <c r="D24" s="233"/>
      <c r="E24" s="26">
        <v>44</v>
      </c>
    </row>
    <row r="25" spans="1:7">
      <c r="A25" s="25" t="s">
        <v>43</v>
      </c>
      <c r="B25" s="233" t="s">
        <v>58</v>
      </c>
      <c r="C25" s="233"/>
      <c r="D25" s="233"/>
      <c r="E25" s="26">
        <v>2</v>
      </c>
    </row>
    <row r="26" spans="1:7" ht="7.5" customHeight="1">
      <c r="A26" s="234"/>
      <c r="B26" s="234"/>
      <c r="C26" s="234"/>
      <c r="D26" s="234"/>
      <c r="E26" s="234"/>
    </row>
    <row r="27" spans="1:7">
      <c r="A27" s="25" t="s">
        <v>46</v>
      </c>
      <c r="B27" s="233" t="s">
        <v>60</v>
      </c>
      <c r="C27" s="233"/>
      <c r="D27" s="233"/>
      <c r="E27" s="28">
        <v>3.5</v>
      </c>
    </row>
    <row r="28" spans="1:7">
      <c r="A28" s="25" t="s">
        <v>49</v>
      </c>
      <c r="B28" s="233" t="s">
        <v>61</v>
      </c>
      <c r="C28" s="233"/>
      <c r="D28" s="233"/>
      <c r="E28" s="26">
        <v>2</v>
      </c>
    </row>
    <row r="29" spans="1:7">
      <c r="A29" s="25" t="s">
        <v>62</v>
      </c>
      <c r="B29" s="233" t="s">
        <v>63</v>
      </c>
      <c r="C29" s="233"/>
      <c r="D29" s="233"/>
      <c r="E29" s="28">
        <v>29.15</v>
      </c>
      <c r="G29" s="30"/>
    </row>
    <row r="30" spans="1:7" ht="7.5" customHeight="1">
      <c r="A30" s="234"/>
      <c r="B30" s="234"/>
      <c r="C30" s="234"/>
      <c r="D30" s="234"/>
      <c r="E30" s="234"/>
    </row>
    <row r="31" spans="1:7">
      <c r="A31" s="25" t="s">
        <v>64</v>
      </c>
      <c r="B31" s="233" t="s">
        <v>65</v>
      </c>
      <c r="C31" s="233"/>
      <c r="D31" s="31" t="s">
        <v>66</v>
      </c>
      <c r="E31" s="28">
        <v>1518</v>
      </c>
    </row>
    <row r="32" spans="1:7" ht="7.5" customHeight="1">
      <c r="A32" s="234"/>
      <c r="B32" s="234"/>
      <c r="C32" s="234"/>
      <c r="D32" s="234"/>
      <c r="E32" s="234"/>
    </row>
    <row r="33" spans="1:12">
      <c r="A33" s="219" t="s">
        <v>67</v>
      </c>
      <c r="B33" s="219"/>
      <c r="C33" s="219"/>
      <c r="D33" s="219"/>
      <c r="E33" s="32">
        <f>(E37+E38+E39)/(E24*5)</f>
        <v>8.9245454545454557</v>
      </c>
    </row>
    <row r="34" spans="1:12">
      <c r="A34" s="33"/>
    </row>
    <row r="35" spans="1:12">
      <c r="A35" s="220" t="s">
        <v>68</v>
      </c>
      <c r="B35" s="220"/>
      <c r="C35" s="220"/>
      <c r="D35" s="220"/>
      <c r="E35" s="220"/>
    </row>
    <row r="36" spans="1:12">
      <c r="A36" s="221" t="s">
        <v>73</v>
      </c>
      <c r="B36" s="221"/>
      <c r="C36" s="221"/>
      <c r="D36" s="35" t="s">
        <v>74</v>
      </c>
      <c r="E36" s="36" t="s">
        <v>15</v>
      </c>
    </row>
    <row r="37" spans="1:12">
      <c r="A37" s="37" t="s">
        <v>25</v>
      </c>
      <c r="B37" s="217" t="s">
        <v>75</v>
      </c>
      <c r="C37" s="217"/>
      <c r="D37" s="217"/>
      <c r="E37" s="39">
        <f>D13</f>
        <v>1963.4</v>
      </c>
    </row>
    <row r="38" spans="1:12">
      <c r="A38" s="37" t="s">
        <v>27</v>
      </c>
      <c r="B38" s="217" t="s">
        <v>76</v>
      </c>
      <c r="C38" s="217"/>
      <c r="D38" s="40">
        <v>0</v>
      </c>
      <c r="E38" s="41">
        <f>E37*D38</f>
        <v>0</v>
      </c>
      <c r="G38" s="261"/>
      <c r="H38" s="261"/>
      <c r="I38" s="261"/>
      <c r="K38" t="s">
        <v>458</v>
      </c>
      <c r="L38" t="s">
        <v>459</v>
      </c>
    </row>
    <row r="39" spans="1:12">
      <c r="A39" s="37" t="s">
        <v>30</v>
      </c>
      <c r="B39" s="217" t="s">
        <v>77</v>
      </c>
      <c r="C39" s="217"/>
      <c r="D39" s="40">
        <v>0</v>
      </c>
      <c r="E39" s="41">
        <f>IF(L39=1,E31*D39,E37*D39)</f>
        <v>0</v>
      </c>
      <c r="K39" t="s">
        <v>460</v>
      </c>
      <c r="L39">
        <v>1</v>
      </c>
    </row>
    <row r="40" spans="1:12">
      <c r="A40" s="37" t="s">
        <v>32</v>
      </c>
      <c r="B40" s="43" t="s">
        <v>461</v>
      </c>
      <c r="C40" s="229">
        <v>0</v>
      </c>
      <c r="D40" s="230">
        <v>0.2</v>
      </c>
      <c r="E40" s="41">
        <f>E33*D40*C40</f>
        <v>0</v>
      </c>
      <c r="K40" t="s">
        <v>462</v>
      </c>
    </row>
    <row r="41" spans="1:12">
      <c r="A41" s="37" t="s">
        <v>79</v>
      </c>
      <c r="B41" s="43" t="s">
        <v>463</v>
      </c>
      <c r="C41" s="229"/>
      <c r="D41" s="230"/>
      <c r="E41" s="41">
        <f>(((E33*1.14285714)*D40)-(E33*D40))*C40</f>
        <v>0</v>
      </c>
      <c r="G41" s="261"/>
      <c r="H41" s="261"/>
      <c r="I41" s="261"/>
      <c r="K41" t="s">
        <v>464</v>
      </c>
      <c r="L41" t="s">
        <v>459</v>
      </c>
    </row>
    <row r="42" spans="1:12">
      <c r="A42" s="228" t="s">
        <v>81</v>
      </c>
      <c r="B42" s="217" t="s">
        <v>82</v>
      </c>
      <c r="C42" s="45">
        <v>0</v>
      </c>
      <c r="D42" s="46">
        <v>0.6</v>
      </c>
      <c r="E42" s="41">
        <f>IF(L42=1,($E$33+($E$33*D42))*C42,($E$33*D42)*C42)</f>
        <v>0</v>
      </c>
      <c r="K42" t="s">
        <v>465</v>
      </c>
      <c r="L42">
        <v>2</v>
      </c>
    </row>
    <row r="43" spans="1:12">
      <c r="A43" s="228"/>
      <c r="B43" s="217"/>
      <c r="C43" s="45">
        <v>0</v>
      </c>
      <c r="D43" s="46">
        <v>1</v>
      </c>
      <c r="E43" s="41">
        <f>IF(L43=1,($E$33+($E$33*D43))*C43,($E$33*D43)*C43)</f>
        <v>0</v>
      </c>
      <c r="K43" t="s">
        <v>466</v>
      </c>
      <c r="L43">
        <v>2</v>
      </c>
    </row>
    <row r="44" spans="1:12">
      <c r="A44" s="44" t="s">
        <v>83</v>
      </c>
      <c r="B44" s="38" t="s">
        <v>84</v>
      </c>
      <c r="C44" s="45">
        <v>0</v>
      </c>
      <c r="D44" s="46">
        <v>1</v>
      </c>
      <c r="E44" s="41">
        <f>IF(L44=1,($E$33+($E$33*D44))*C44,($E$33*D44)*C44)</f>
        <v>0</v>
      </c>
      <c r="L44">
        <v>2</v>
      </c>
    </row>
    <row r="45" spans="1:12">
      <c r="A45" s="37" t="s">
        <v>85</v>
      </c>
      <c r="B45" s="47" t="s">
        <v>86</v>
      </c>
      <c r="C45" s="45">
        <v>0</v>
      </c>
      <c r="D45" s="46">
        <v>0.5</v>
      </c>
      <c r="E45" s="41">
        <f>IF(L45=1,($E$33+($E$33*D45))*C45,($E$33*D45)*C45)</f>
        <v>0</v>
      </c>
      <c r="L45">
        <v>2</v>
      </c>
    </row>
    <row r="46" spans="1:12">
      <c r="A46" s="37" t="s">
        <v>87</v>
      </c>
      <c r="B46" s="232" t="s">
        <v>88</v>
      </c>
      <c r="C46" s="232"/>
      <c r="D46" s="232"/>
      <c r="E46" s="41">
        <f>SUM(E40:E45)*20%</f>
        <v>0</v>
      </c>
    </row>
    <row r="47" spans="1:12">
      <c r="A47" s="37" t="s">
        <v>89</v>
      </c>
      <c r="B47" s="217" t="s">
        <v>90</v>
      </c>
      <c r="C47" s="217"/>
      <c r="D47" s="217"/>
      <c r="E47" s="28">
        <v>0</v>
      </c>
    </row>
    <row r="48" spans="1:12">
      <c r="A48" s="219" t="s">
        <v>91</v>
      </c>
      <c r="B48" s="219"/>
      <c r="C48" s="219"/>
      <c r="D48" s="219"/>
      <c r="E48" s="32">
        <f>SUM(E37:E47)</f>
        <v>1963.4</v>
      </c>
    </row>
    <row r="49" spans="1:11" ht="47.25" customHeight="1">
      <c r="A49" s="49"/>
      <c r="B49" s="49"/>
      <c r="C49" s="49"/>
      <c r="D49" s="49"/>
      <c r="E49" s="50"/>
    </row>
    <row r="50" spans="1:11" s="1" customFormat="1">
      <c r="A50" s="220" t="s">
        <v>92</v>
      </c>
      <c r="B50" s="220"/>
      <c r="C50" s="220"/>
      <c r="D50" s="220"/>
      <c r="E50" s="220"/>
    </row>
    <row r="51" spans="1:11" s="1" customFormat="1">
      <c r="A51" s="226" t="s">
        <v>93</v>
      </c>
      <c r="B51" s="226"/>
      <c r="C51" s="226"/>
      <c r="D51" s="226"/>
      <c r="E51" s="226"/>
    </row>
    <row r="52" spans="1:11" s="1" customFormat="1" ht="7.5" customHeight="1">
      <c r="A52" s="223"/>
      <c r="B52" s="223"/>
      <c r="C52" s="223"/>
      <c r="D52" s="223"/>
      <c r="E52" s="223"/>
    </row>
    <row r="53" spans="1:11" s="1" customFormat="1">
      <c r="A53" s="220" t="s">
        <v>94</v>
      </c>
      <c r="B53" s="220"/>
      <c r="C53" s="220"/>
      <c r="D53" s="220"/>
      <c r="E53" s="220"/>
    </row>
    <row r="54" spans="1:11" s="1" customFormat="1">
      <c r="A54" s="221" t="s">
        <v>95</v>
      </c>
      <c r="B54" s="221"/>
      <c r="C54" s="221"/>
      <c r="D54" s="35" t="s">
        <v>74</v>
      </c>
      <c r="E54" s="36" t="s">
        <v>15</v>
      </c>
    </row>
    <row r="55" spans="1:11" s="1" customFormat="1">
      <c r="A55" s="37" t="s">
        <v>25</v>
      </c>
      <c r="B55" s="217" t="s">
        <v>16</v>
      </c>
      <c r="C55" s="217"/>
      <c r="D55" s="73">
        <v>8.3299999999999999E-2</v>
      </c>
      <c r="E55" s="68">
        <f>E48*D55</f>
        <v>163.55122</v>
      </c>
    </row>
    <row r="56" spans="1:11">
      <c r="A56" s="37" t="s">
        <v>96</v>
      </c>
      <c r="B56" s="231" t="s">
        <v>17</v>
      </c>
      <c r="C56" s="231"/>
      <c r="D56" s="169">
        <v>8.3299999999999999E-2</v>
      </c>
      <c r="E56" s="41">
        <f>E48*D56</f>
        <v>163.55122</v>
      </c>
    </row>
    <row r="57" spans="1:11" ht="14.5">
      <c r="A57" s="55" t="s">
        <v>97</v>
      </c>
      <c r="B57" s="217" t="s">
        <v>98</v>
      </c>
      <c r="C57" s="217"/>
      <c r="D57" s="73">
        <v>3.7699999999999997E-2</v>
      </c>
      <c r="E57" s="170">
        <f>E48*D57</f>
        <v>74.020179999999996</v>
      </c>
      <c r="K57" s="57"/>
    </row>
    <row r="58" spans="1:11">
      <c r="A58" s="55" t="s">
        <v>27</v>
      </c>
      <c r="B58" s="217" t="s">
        <v>99</v>
      </c>
      <c r="C58" s="217"/>
      <c r="D58" s="72">
        <f>SUM(D56:D57)</f>
        <v>0.121</v>
      </c>
      <c r="E58" s="171">
        <f>SUM(E56:E57)</f>
        <v>237.57139999999998</v>
      </c>
      <c r="G58" s="172"/>
      <c r="K58" s="60"/>
    </row>
    <row r="59" spans="1:11">
      <c r="A59" s="61" t="s">
        <v>30</v>
      </c>
      <c r="B59" s="217" t="s">
        <v>100</v>
      </c>
      <c r="C59" s="217"/>
      <c r="D59" s="173">
        <f>D72</f>
        <v>0.36800000000000005</v>
      </c>
      <c r="E59" s="174">
        <f>SUM(E55,E58)*D59</f>
        <v>147.61312416000001</v>
      </c>
      <c r="F59" s="1">
        <v>1</v>
      </c>
      <c r="K59" s="60"/>
    </row>
    <row r="60" spans="1:11">
      <c r="A60" s="219" t="s">
        <v>101</v>
      </c>
      <c r="B60" s="219"/>
      <c r="C60" s="219"/>
      <c r="D60" s="219"/>
      <c r="E60" s="32">
        <f>SUM(E55,E58,E59)</f>
        <v>548.73574415999997</v>
      </c>
      <c r="K60" s="60"/>
    </row>
    <row r="61" spans="1:11" ht="14.25" customHeight="1">
      <c r="A61" s="223"/>
      <c r="B61" s="223"/>
      <c r="C61" s="223"/>
      <c r="D61" s="223"/>
      <c r="E61" s="223"/>
      <c r="K61" s="60"/>
    </row>
    <row r="62" spans="1:11">
      <c r="A62" s="220" t="s">
        <v>102</v>
      </c>
      <c r="B62" s="220"/>
      <c r="C62" s="220"/>
      <c r="D62" s="220"/>
      <c r="E62" s="220"/>
    </row>
    <row r="63" spans="1:11">
      <c r="A63" s="221" t="s">
        <v>103</v>
      </c>
      <c r="B63" s="221"/>
      <c r="C63" s="221"/>
      <c r="D63" s="35" t="s">
        <v>74</v>
      </c>
      <c r="E63" s="36" t="s">
        <v>15</v>
      </c>
    </row>
    <row r="64" spans="1:11">
      <c r="A64" s="37" t="s">
        <v>25</v>
      </c>
      <c r="B64" s="217" t="s">
        <v>104</v>
      </c>
      <c r="C64" s="217"/>
      <c r="D64" s="46">
        <v>0.2</v>
      </c>
      <c r="E64" s="41">
        <f t="shared" ref="E64:E71" si="0">($E$48+$E$60)*D64</f>
        <v>502.42714883200006</v>
      </c>
    </row>
    <row r="65" spans="1:8">
      <c r="A65" s="37" t="s">
        <v>27</v>
      </c>
      <c r="B65" s="217" t="s">
        <v>105</v>
      </c>
      <c r="C65" s="217"/>
      <c r="D65" s="46">
        <v>2.5000000000000001E-2</v>
      </c>
      <c r="E65" s="41">
        <f t="shared" si="0"/>
        <v>62.803393604000007</v>
      </c>
    </row>
    <row r="66" spans="1:8">
      <c r="A66" s="37" t="s">
        <v>30</v>
      </c>
      <c r="B66" s="217" t="s">
        <v>106</v>
      </c>
      <c r="C66" s="217"/>
      <c r="D66" s="175">
        <v>0.03</v>
      </c>
      <c r="E66" s="41">
        <f t="shared" si="0"/>
        <v>75.364072324800006</v>
      </c>
      <c r="G66" s="30"/>
    </row>
    <row r="67" spans="1:8">
      <c r="A67" s="37" t="s">
        <v>32</v>
      </c>
      <c r="B67" s="217" t="s">
        <v>107</v>
      </c>
      <c r="C67" s="217"/>
      <c r="D67" s="46">
        <v>1.4999999999999999E-2</v>
      </c>
      <c r="E67" s="41">
        <f t="shared" si="0"/>
        <v>37.682036162400003</v>
      </c>
      <c r="H67" s="172"/>
    </row>
    <row r="68" spans="1:8">
      <c r="A68" s="37" t="s">
        <v>79</v>
      </c>
      <c r="B68" s="38" t="s">
        <v>108</v>
      </c>
      <c r="C68" s="45">
        <v>499</v>
      </c>
      <c r="D68" s="46">
        <v>0.01</v>
      </c>
      <c r="E68" s="41">
        <f t="shared" si="0"/>
        <v>25.121357441600004</v>
      </c>
    </row>
    <row r="69" spans="1:8">
      <c r="A69" s="37" t="s">
        <v>81</v>
      </c>
      <c r="B69" s="217" t="s">
        <v>109</v>
      </c>
      <c r="C69" s="217"/>
      <c r="D69" s="46">
        <v>6.0000000000000001E-3</v>
      </c>
      <c r="E69" s="41">
        <f t="shared" si="0"/>
        <v>15.072814464960002</v>
      </c>
    </row>
    <row r="70" spans="1:8">
      <c r="A70" s="37" t="s">
        <v>83</v>
      </c>
      <c r="B70" s="217" t="s">
        <v>110</v>
      </c>
      <c r="C70" s="217"/>
      <c r="D70" s="46">
        <v>2E-3</v>
      </c>
      <c r="E70" s="41">
        <f t="shared" si="0"/>
        <v>5.024271488320001</v>
      </c>
    </row>
    <row r="71" spans="1:8">
      <c r="A71" s="37" t="s">
        <v>85</v>
      </c>
      <c r="B71" s="217" t="s">
        <v>111</v>
      </c>
      <c r="C71" s="217"/>
      <c r="D71" s="46">
        <v>0.08</v>
      </c>
      <c r="E71" s="41">
        <f t="shared" si="0"/>
        <v>200.97085953280003</v>
      </c>
    </row>
    <row r="72" spans="1:8">
      <c r="A72" s="219" t="s">
        <v>112</v>
      </c>
      <c r="B72" s="219"/>
      <c r="C72" s="219"/>
      <c r="D72" s="74">
        <f>SUM(D64:D71)</f>
        <v>0.36800000000000005</v>
      </c>
      <c r="E72" s="32">
        <f>SUM(E64:E71)</f>
        <v>924.46595385087994</v>
      </c>
      <c r="F72" s="1">
        <v>1</v>
      </c>
      <c r="G72" s="172"/>
      <c r="H72" s="172"/>
    </row>
    <row r="73" spans="1:8" ht="7.5" customHeight="1">
      <c r="A73" s="223"/>
      <c r="B73" s="223"/>
      <c r="C73" s="223"/>
      <c r="D73" s="223"/>
      <c r="E73" s="223"/>
    </row>
    <row r="74" spans="1:8">
      <c r="A74" s="220" t="s">
        <v>113</v>
      </c>
      <c r="B74" s="220"/>
      <c r="C74" s="220"/>
      <c r="D74" s="220"/>
      <c r="E74" s="220"/>
    </row>
    <row r="75" spans="1:8">
      <c r="A75" s="221" t="s">
        <v>114</v>
      </c>
      <c r="B75" s="221"/>
      <c r="C75" s="221"/>
      <c r="D75" s="35" t="s">
        <v>115</v>
      </c>
      <c r="E75" s="36" t="s">
        <v>15</v>
      </c>
    </row>
    <row r="76" spans="1:8" ht="14.5">
      <c r="A76" s="228" t="s">
        <v>25</v>
      </c>
      <c r="B76" s="43" t="s">
        <v>116</v>
      </c>
      <c r="C76" s="229">
        <v>21</v>
      </c>
      <c r="D76" s="230">
        <v>0.06</v>
      </c>
      <c r="E76" s="176">
        <f>C76*E28*E27</f>
        <v>147</v>
      </c>
    </row>
    <row r="77" spans="1:8" ht="14.5">
      <c r="A77" s="228"/>
      <c r="B77" s="43" t="s">
        <v>117</v>
      </c>
      <c r="C77" s="229"/>
      <c r="D77" s="230"/>
      <c r="E77" s="176">
        <f>IF(C76=0,0,-(E37*D76))</f>
        <v>-117.804</v>
      </c>
    </row>
    <row r="78" spans="1:8">
      <c r="A78" s="228"/>
      <c r="B78" s="217" t="s">
        <v>21</v>
      </c>
      <c r="C78" s="217"/>
      <c r="D78" s="217"/>
      <c r="E78" s="68">
        <f>SUM(E76:E77)</f>
        <v>29.195999999999998</v>
      </c>
    </row>
    <row r="79" spans="1:8" ht="14.5">
      <c r="A79" s="228" t="s">
        <v>27</v>
      </c>
      <c r="B79" s="43" t="s">
        <v>118</v>
      </c>
      <c r="C79" s="229">
        <v>21</v>
      </c>
      <c r="D79" s="230">
        <v>0.2</v>
      </c>
      <c r="E79" s="176">
        <f>C79*E29</f>
        <v>612.15</v>
      </c>
    </row>
    <row r="80" spans="1:8" ht="14.5">
      <c r="A80" s="228"/>
      <c r="B80" s="43" t="s">
        <v>117</v>
      </c>
      <c r="C80" s="229"/>
      <c r="D80" s="230"/>
      <c r="E80" s="176">
        <f>-E79*D79</f>
        <v>-122.43</v>
      </c>
    </row>
    <row r="81" spans="1:7">
      <c r="A81" s="228"/>
      <c r="B81" s="217" t="s">
        <v>21</v>
      </c>
      <c r="C81" s="217"/>
      <c r="D81" s="217"/>
      <c r="E81" s="68">
        <f>SUM(E79:E80)</f>
        <v>489.71999999999997</v>
      </c>
    </row>
    <row r="82" spans="1:7">
      <c r="A82" s="37" t="s">
        <v>30</v>
      </c>
      <c r="B82" s="217" t="s">
        <v>119</v>
      </c>
      <c r="C82" s="217"/>
      <c r="D82" s="217"/>
      <c r="E82" s="177">
        <v>51.88</v>
      </c>
      <c r="G82" s="30"/>
    </row>
    <row r="83" spans="1:7">
      <c r="A83" s="37" t="s">
        <v>32</v>
      </c>
      <c r="B83" s="217" t="s">
        <v>120</v>
      </c>
      <c r="C83" s="217"/>
      <c r="D83" s="217"/>
      <c r="E83" s="28">
        <v>3.53</v>
      </c>
      <c r="G83" s="30"/>
    </row>
    <row r="84" spans="1:7">
      <c r="A84" s="37" t="s">
        <v>79</v>
      </c>
      <c r="B84" s="217" t="s">
        <v>121</v>
      </c>
      <c r="C84" s="217"/>
      <c r="D84" s="217"/>
      <c r="E84" s="28">
        <v>0</v>
      </c>
      <c r="G84" s="30"/>
    </row>
    <row r="85" spans="1:7">
      <c r="A85" s="37" t="s">
        <v>81</v>
      </c>
      <c r="B85" s="227" t="s">
        <v>122</v>
      </c>
      <c r="C85" s="227"/>
      <c r="D85" s="227"/>
      <c r="E85" s="28">
        <v>0</v>
      </c>
      <c r="G85" s="30"/>
    </row>
    <row r="86" spans="1:7">
      <c r="A86" s="37" t="s">
        <v>83</v>
      </c>
      <c r="B86" s="227" t="s">
        <v>90</v>
      </c>
      <c r="C86" s="227"/>
      <c r="D86" s="227"/>
      <c r="E86" s="28">
        <v>0</v>
      </c>
      <c r="G86" s="30"/>
    </row>
    <row r="87" spans="1:7">
      <c r="A87" s="37" t="s">
        <v>85</v>
      </c>
      <c r="B87" s="227" t="s">
        <v>90</v>
      </c>
      <c r="C87" s="227"/>
      <c r="D87" s="227"/>
      <c r="E87" s="28">
        <v>0</v>
      </c>
      <c r="G87" s="30"/>
    </row>
    <row r="88" spans="1:7">
      <c r="A88" s="219" t="s">
        <v>123</v>
      </c>
      <c r="B88" s="219"/>
      <c r="C88" s="219"/>
      <c r="D88" s="219"/>
      <c r="E88" s="32">
        <f>SUM(E78,E81,E82:E87)</f>
        <v>574.32599999999991</v>
      </c>
    </row>
    <row r="89" spans="1:7" ht="7.5" customHeight="1">
      <c r="A89" s="223"/>
      <c r="B89" s="223"/>
      <c r="C89" s="223"/>
      <c r="D89" s="223"/>
      <c r="E89" s="223"/>
    </row>
    <row r="90" spans="1:7">
      <c r="A90" s="220" t="s">
        <v>124</v>
      </c>
      <c r="B90" s="220"/>
      <c r="C90" s="220"/>
      <c r="D90" s="220"/>
      <c r="E90" s="220"/>
    </row>
    <row r="91" spans="1:7">
      <c r="A91" s="221" t="s">
        <v>125</v>
      </c>
      <c r="B91" s="221"/>
      <c r="C91" s="221"/>
      <c r="D91" s="221"/>
      <c r="E91" s="36" t="s">
        <v>15</v>
      </c>
    </row>
    <row r="92" spans="1:7">
      <c r="A92" s="37" t="s">
        <v>126</v>
      </c>
      <c r="B92" s="225" t="s">
        <v>95</v>
      </c>
      <c r="C92" s="225"/>
      <c r="D92" s="225"/>
      <c r="E92" s="68">
        <f>E60</f>
        <v>548.73574415999997</v>
      </c>
    </row>
    <row r="93" spans="1:7">
      <c r="A93" s="37" t="s">
        <v>127</v>
      </c>
      <c r="B93" s="217" t="s">
        <v>103</v>
      </c>
      <c r="C93" s="217"/>
      <c r="D93" s="217"/>
      <c r="E93" s="68">
        <f>E72</f>
        <v>924.46595385087994</v>
      </c>
    </row>
    <row r="94" spans="1:7">
      <c r="A94" s="37" t="s">
        <v>128</v>
      </c>
      <c r="B94" s="217" t="s">
        <v>114</v>
      </c>
      <c r="C94" s="217"/>
      <c r="D94" s="217"/>
      <c r="E94" s="68">
        <f>E88</f>
        <v>574.32599999999991</v>
      </c>
    </row>
    <row r="95" spans="1:7">
      <c r="A95" s="219" t="s">
        <v>129</v>
      </c>
      <c r="B95" s="219"/>
      <c r="C95" s="219"/>
      <c r="D95" s="219"/>
      <c r="E95" s="32">
        <f>SUM(E92:E94)</f>
        <v>2047.5276980108797</v>
      </c>
    </row>
    <row r="96" spans="1:7" ht="34.5" customHeight="1">
      <c r="A96" s="49"/>
      <c r="B96" s="49"/>
      <c r="C96" s="49"/>
      <c r="D96" s="49"/>
      <c r="E96" s="50"/>
    </row>
    <row r="97" spans="1:12">
      <c r="A97" s="220" t="s">
        <v>130</v>
      </c>
      <c r="B97" s="220"/>
      <c r="C97" s="220"/>
      <c r="D97" s="220"/>
      <c r="E97" s="220"/>
    </row>
    <row r="98" spans="1:12">
      <c r="A98" s="221" t="s">
        <v>131</v>
      </c>
      <c r="B98" s="221"/>
      <c r="C98" s="221"/>
      <c r="D98" s="35" t="s">
        <v>74</v>
      </c>
      <c r="E98" s="36" t="s">
        <v>15</v>
      </c>
      <c r="G98" s="261"/>
      <c r="H98" s="261"/>
      <c r="I98" s="261"/>
      <c r="K98" t="s">
        <v>464</v>
      </c>
      <c r="L98" t="s">
        <v>459</v>
      </c>
    </row>
    <row r="99" spans="1:12">
      <c r="A99" s="37" t="s">
        <v>25</v>
      </c>
      <c r="B99" s="217" t="s">
        <v>132</v>
      </c>
      <c r="C99" s="217"/>
      <c r="D99" s="73">
        <f>0.42%</f>
        <v>4.1999999999999997E-3</v>
      </c>
      <c r="E99" s="41">
        <f>IF(L99=1,(E48*D99),(E48+E60)*D99)</f>
        <v>8.2462800000000005</v>
      </c>
      <c r="G99" s="262"/>
      <c r="H99" s="262"/>
      <c r="I99" s="262"/>
      <c r="K99" t="s">
        <v>68</v>
      </c>
      <c r="L99">
        <v>1</v>
      </c>
    </row>
    <row r="100" spans="1:12">
      <c r="A100" s="37" t="s">
        <v>27</v>
      </c>
      <c r="B100" s="217" t="s">
        <v>133</v>
      </c>
      <c r="C100" s="217"/>
      <c r="D100" s="40">
        <f>D99*0.08</f>
        <v>3.3599999999999998E-4</v>
      </c>
      <c r="E100" s="41">
        <f>E99*D100</f>
        <v>2.7707500799999999E-3</v>
      </c>
      <c r="K100" t="s">
        <v>467</v>
      </c>
    </row>
    <row r="101" spans="1:12">
      <c r="A101" s="37" t="s">
        <v>30</v>
      </c>
      <c r="B101" s="217" t="s">
        <v>134</v>
      </c>
      <c r="C101" s="217"/>
      <c r="D101" s="73">
        <f>3.44%</f>
        <v>3.44E-2</v>
      </c>
      <c r="E101" s="41">
        <f>IF(L101=1,(E48*D101),(E48+E60)*D101)</f>
        <v>67.540959999999998</v>
      </c>
      <c r="K101" t="s">
        <v>468</v>
      </c>
      <c r="L101">
        <v>1</v>
      </c>
    </row>
    <row r="102" spans="1:12">
      <c r="A102" s="37" t="s">
        <v>32</v>
      </c>
      <c r="B102" s="217" t="s">
        <v>135</v>
      </c>
      <c r="C102" s="217"/>
      <c r="D102" s="40">
        <f>7/30/12/5</f>
        <v>3.8888888888888888E-3</v>
      </c>
      <c r="E102" s="41">
        <f>IF(L102=1,(E48*D102),IF(L102=2,(E48+E60)*D102,(E48+E60+E88)*D102))</f>
        <v>7.6354444444444445</v>
      </c>
      <c r="F102" s="1">
        <v>2</v>
      </c>
      <c r="J102" s="30"/>
      <c r="L102">
        <v>1</v>
      </c>
    </row>
    <row r="103" spans="1:12">
      <c r="A103" s="37" t="s">
        <v>79</v>
      </c>
      <c r="B103" s="217" t="s">
        <v>136</v>
      </c>
      <c r="C103" s="217"/>
      <c r="D103" s="71">
        <f>D72</f>
        <v>0.36800000000000005</v>
      </c>
      <c r="E103" s="41">
        <f>E102*D103</f>
        <v>2.8098435555555561</v>
      </c>
    </row>
    <row r="104" spans="1:12">
      <c r="A104" s="37" t="s">
        <v>81</v>
      </c>
      <c r="B104" s="217" t="s">
        <v>137</v>
      </c>
      <c r="C104" s="217"/>
      <c r="D104" s="73">
        <f>0.062%</f>
        <v>6.2E-4</v>
      </c>
      <c r="E104" s="41">
        <f>IF(L104=1,(E48*D104),(E48+E60)*D104)</f>
        <v>1.2173080000000001</v>
      </c>
      <c r="J104" s="30"/>
      <c r="L104">
        <v>1</v>
      </c>
    </row>
    <row r="105" spans="1:12">
      <c r="A105" s="219" t="s">
        <v>138</v>
      </c>
      <c r="B105" s="219"/>
      <c r="C105" s="219"/>
      <c r="D105" s="219"/>
      <c r="E105" s="32">
        <f>SUM(E99:E104)</f>
        <v>87.452606750080008</v>
      </c>
      <c r="G105" s="172"/>
    </row>
    <row r="106" spans="1:12" ht="35.25" customHeight="1"/>
    <row r="107" spans="1:12">
      <c r="A107" s="220" t="s">
        <v>139</v>
      </c>
      <c r="B107" s="220"/>
      <c r="C107" s="220"/>
      <c r="D107" s="220"/>
      <c r="E107" s="220"/>
    </row>
    <row r="108" spans="1:12">
      <c r="A108" s="226" t="s">
        <v>140</v>
      </c>
      <c r="B108" s="226"/>
      <c r="C108" s="226"/>
      <c r="D108" s="226"/>
      <c r="E108" s="226"/>
    </row>
    <row r="109" spans="1:12" ht="7.5" customHeight="1">
      <c r="A109" s="223"/>
      <c r="B109" s="223"/>
      <c r="C109" s="223"/>
      <c r="D109" s="223"/>
      <c r="E109" s="223"/>
    </row>
    <row r="110" spans="1:12">
      <c r="A110" s="220" t="s">
        <v>141</v>
      </c>
      <c r="B110" s="220"/>
      <c r="C110" s="220"/>
      <c r="D110" s="220"/>
      <c r="E110" s="220"/>
    </row>
    <row r="111" spans="1:12">
      <c r="A111" s="221" t="s">
        <v>142</v>
      </c>
      <c r="B111" s="221"/>
      <c r="C111" s="221"/>
      <c r="D111" s="35" t="s">
        <v>74</v>
      </c>
      <c r="E111" s="36" t="s">
        <v>15</v>
      </c>
    </row>
    <row r="112" spans="1:12">
      <c r="A112" s="37" t="s">
        <v>25</v>
      </c>
      <c r="B112" s="217" t="s">
        <v>143</v>
      </c>
      <c r="C112" s="217"/>
      <c r="D112" s="72">
        <v>8.3299999999999999E-2</v>
      </c>
      <c r="E112" s="41">
        <f>($E$48*D112)</f>
        <v>163.55122</v>
      </c>
      <c r="G112" s="178"/>
    </row>
    <row r="113" spans="1:7">
      <c r="A113" s="37" t="s">
        <v>27</v>
      </c>
      <c r="B113" s="217" t="s">
        <v>144</v>
      </c>
      <c r="C113" s="217"/>
      <c r="D113" s="73">
        <v>1.3899999999999999E-2</v>
      </c>
      <c r="E113" s="41">
        <f t="shared" ref="E113:E118" si="1">$E$48*D113</f>
        <v>27.291260000000001</v>
      </c>
      <c r="G113" s="30"/>
    </row>
    <row r="114" spans="1:7">
      <c r="A114" s="37" t="s">
        <v>30</v>
      </c>
      <c r="B114" s="217" t="s">
        <v>142</v>
      </c>
      <c r="C114" s="217"/>
      <c r="D114" s="73">
        <v>2.8E-3</v>
      </c>
      <c r="E114" s="41">
        <f t="shared" si="1"/>
        <v>5.4975200000000006</v>
      </c>
      <c r="G114" s="30"/>
    </row>
    <row r="115" spans="1:7">
      <c r="A115" s="37" t="s">
        <v>32</v>
      </c>
      <c r="B115" s="217" t="s">
        <v>145</v>
      </c>
      <c r="C115" s="217"/>
      <c r="D115" s="73">
        <v>2.0000000000000001E-4</v>
      </c>
      <c r="E115" s="41">
        <f t="shared" si="1"/>
        <v>0.39268000000000003</v>
      </c>
      <c r="G115" s="30"/>
    </row>
    <row r="116" spans="1:7">
      <c r="A116" s="37" t="s">
        <v>79</v>
      </c>
      <c r="B116" s="217" t="s">
        <v>146</v>
      </c>
      <c r="C116" s="217"/>
      <c r="D116" s="73">
        <v>6.9999999999999999E-4</v>
      </c>
      <c r="E116" s="41">
        <f t="shared" si="1"/>
        <v>1.3743800000000002</v>
      </c>
      <c r="G116" s="30"/>
    </row>
    <row r="117" spans="1:7">
      <c r="A117" s="37" t="s">
        <v>81</v>
      </c>
      <c r="B117" s="217" t="s">
        <v>147</v>
      </c>
      <c r="C117" s="217"/>
      <c r="D117" s="73">
        <v>2.8999999999999998E-3</v>
      </c>
      <c r="E117" s="41">
        <f t="shared" si="1"/>
        <v>5.6938599999999999</v>
      </c>
      <c r="G117" s="30"/>
    </row>
    <row r="118" spans="1:7">
      <c r="A118" s="37" t="s">
        <v>83</v>
      </c>
      <c r="B118" s="217" t="s">
        <v>90</v>
      </c>
      <c r="C118" s="217"/>
      <c r="D118" s="73">
        <v>0</v>
      </c>
      <c r="E118" s="41">
        <f t="shared" si="1"/>
        <v>0</v>
      </c>
      <c r="G118" s="30"/>
    </row>
    <row r="119" spans="1:7">
      <c r="A119" s="219" t="s">
        <v>148</v>
      </c>
      <c r="B119" s="219"/>
      <c r="C119" s="219"/>
      <c r="D119" s="74">
        <f>SUM(D112:D118)</f>
        <v>0.1038</v>
      </c>
      <c r="E119" s="32">
        <f>SUM(E112:E118)</f>
        <v>203.80092000000002</v>
      </c>
      <c r="G119" s="172"/>
    </row>
    <row r="120" spans="1:7" ht="7.5" customHeight="1">
      <c r="A120" s="223"/>
      <c r="B120" s="223"/>
      <c r="C120" s="223"/>
      <c r="D120" s="223"/>
      <c r="E120" s="223"/>
    </row>
    <row r="121" spans="1:7">
      <c r="A121" s="220" t="s">
        <v>149</v>
      </c>
      <c r="B121" s="220"/>
      <c r="C121" s="220"/>
      <c r="D121" s="220"/>
      <c r="E121" s="220"/>
    </row>
    <row r="122" spans="1:7">
      <c r="A122" s="221" t="s">
        <v>150</v>
      </c>
      <c r="B122" s="221"/>
      <c r="C122" s="221"/>
      <c r="D122" s="35" t="s">
        <v>151</v>
      </c>
      <c r="E122" s="36" t="s">
        <v>15</v>
      </c>
    </row>
    <row r="123" spans="1:7">
      <c r="A123" s="37" t="s">
        <v>25</v>
      </c>
      <c r="B123" s="217" t="s">
        <v>152</v>
      </c>
      <c r="C123" s="217"/>
      <c r="D123" s="75">
        <v>0</v>
      </c>
      <c r="E123" s="41">
        <f>E33*D123</f>
        <v>0</v>
      </c>
    </row>
    <row r="124" spans="1:7">
      <c r="A124" s="219" t="s">
        <v>153</v>
      </c>
      <c r="B124" s="219"/>
      <c r="C124" s="219"/>
      <c r="D124" s="76">
        <f>SUM(D123)</f>
        <v>0</v>
      </c>
      <c r="E124" s="32">
        <f>SUM(E123)</f>
        <v>0</v>
      </c>
    </row>
    <row r="125" spans="1:7" ht="7.5" customHeight="1">
      <c r="A125" s="224"/>
      <c r="B125" s="224"/>
      <c r="C125" s="224"/>
      <c r="D125" s="224"/>
      <c r="E125" s="224"/>
    </row>
    <row r="126" spans="1:7">
      <c r="A126" s="220" t="s">
        <v>154</v>
      </c>
      <c r="B126" s="220"/>
      <c r="C126" s="220"/>
      <c r="D126" s="220"/>
      <c r="E126" s="220"/>
    </row>
    <row r="127" spans="1:7">
      <c r="A127" s="221" t="s">
        <v>125</v>
      </c>
      <c r="B127" s="221"/>
      <c r="C127" s="221"/>
      <c r="D127" s="221"/>
      <c r="E127" s="36" t="s">
        <v>15</v>
      </c>
    </row>
    <row r="128" spans="1:7">
      <c r="A128" s="37" t="s">
        <v>155</v>
      </c>
      <c r="B128" s="225" t="s">
        <v>142</v>
      </c>
      <c r="C128" s="225"/>
      <c r="D128" s="225"/>
      <c r="E128" s="68">
        <f>E119</f>
        <v>203.80092000000002</v>
      </c>
    </row>
    <row r="129" spans="1:7">
      <c r="A129" s="37" t="s">
        <v>156</v>
      </c>
      <c r="B129" s="217" t="s">
        <v>150</v>
      </c>
      <c r="C129" s="217"/>
      <c r="D129" s="217"/>
      <c r="E129" s="68">
        <f>E124</f>
        <v>0</v>
      </c>
    </row>
    <row r="130" spans="1:7">
      <c r="A130" s="77" t="s">
        <v>25</v>
      </c>
      <c r="B130" s="217" t="s">
        <v>100</v>
      </c>
      <c r="C130" s="217"/>
      <c r="D130" s="173">
        <f>D72</f>
        <v>0.36800000000000005</v>
      </c>
      <c r="E130" s="78">
        <f>SUM(E128:E129)*D130</f>
        <v>74.998738560000021</v>
      </c>
    </row>
    <row r="131" spans="1:7">
      <c r="A131" s="219" t="s">
        <v>157</v>
      </c>
      <c r="B131" s="219"/>
      <c r="C131" s="219"/>
      <c r="D131" s="219"/>
      <c r="E131" s="32">
        <f>SUM(E128:E130)</f>
        <v>278.79965856000001</v>
      </c>
    </row>
    <row r="132" spans="1:7" ht="33" customHeight="1"/>
    <row r="133" spans="1:7">
      <c r="A133" s="220" t="s">
        <v>158</v>
      </c>
      <c r="B133" s="220"/>
      <c r="C133" s="220"/>
      <c r="D133" s="220"/>
      <c r="E133" s="220"/>
    </row>
    <row r="134" spans="1:7">
      <c r="A134" s="221" t="s">
        <v>159</v>
      </c>
      <c r="B134" s="221"/>
      <c r="C134" s="221"/>
      <c r="D134" s="221"/>
      <c r="E134" s="36" t="s">
        <v>15</v>
      </c>
    </row>
    <row r="135" spans="1:7">
      <c r="A135" s="37" t="s">
        <v>25</v>
      </c>
      <c r="B135" s="217" t="s">
        <v>160</v>
      </c>
      <c r="C135" s="217"/>
      <c r="D135" s="217"/>
      <c r="E135" s="79">
        <v>67.5</v>
      </c>
      <c r="G135" s="30"/>
    </row>
    <row r="136" spans="1:7">
      <c r="A136" s="37" t="s">
        <v>27</v>
      </c>
      <c r="B136" s="217" t="s">
        <v>161</v>
      </c>
      <c r="C136" s="217"/>
      <c r="D136" s="217"/>
      <c r="E136" s="79">
        <v>0</v>
      </c>
      <c r="G136" s="30"/>
    </row>
    <row r="137" spans="1:7">
      <c r="A137" s="37" t="s">
        <v>30</v>
      </c>
      <c r="B137" s="217" t="s">
        <v>162</v>
      </c>
      <c r="C137" s="217"/>
      <c r="D137" s="217"/>
      <c r="E137" s="79">
        <v>0</v>
      </c>
      <c r="G137" s="30"/>
    </row>
    <row r="138" spans="1:7">
      <c r="A138" s="37" t="s">
        <v>32</v>
      </c>
      <c r="B138" s="217" t="s">
        <v>90</v>
      </c>
      <c r="C138" s="217"/>
      <c r="D138" s="217"/>
      <c r="E138" s="79">
        <v>0</v>
      </c>
    </row>
    <row r="139" spans="1:7">
      <c r="A139" s="219" t="s">
        <v>164</v>
      </c>
      <c r="B139" s="219"/>
      <c r="C139" s="219"/>
      <c r="D139" s="219"/>
      <c r="E139" s="32">
        <f>SUM(E135:E138)</f>
        <v>67.5</v>
      </c>
    </row>
    <row r="140" spans="1:7" ht="9" customHeight="1"/>
    <row r="141" spans="1:7">
      <c r="A141" s="220" t="s">
        <v>165</v>
      </c>
      <c r="B141" s="220"/>
      <c r="C141" s="220"/>
      <c r="D141" s="220"/>
      <c r="E141" s="220"/>
    </row>
    <row r="142" spans="1:7">
      <c r="A142" s="221" t="s">
        <v>166</v>
      </c>
      <c r="B142" s="221"/>
      <c r="C142" s="221"/>
      <c r="D142" s="35" t="s">
        <v>74</v>
      </c>
      <c r="E142" s="36" t="s">
        <v>15</v>
      </c>
    </row>
    <row r="143" spans="1:7">
      <c r="A143" s="37" t="s">
        <v>25</v>
      </c>
      <c r="B143" s="217" t="s">
        <v>167</v>
      </c>
      <c r="C143" s="217"/>
      <c r="D143" s="40">
        <v>0.02</v>
      </c>
      <c r="E143" s="68">
        <f>SUM(E48,E95,E105,E131,E139)*D143</f>
        <v>88.893599266419201</v>
      </c>
      <c r="G143" s="30"/>
    </row>
    <row r="144" spans="1:7">
      <c r="A144" s="37" t="s">
        <v>27</v>
      </c>
      <c r="B144" s="217" t="s">
        <v>168</v>
      </c>
      <c r="C144" s="217"/>
      <c r="D144" s="40">
        <v>2.46E-2</v>
      </c>
      <c r="E144" s="68">
        <f>SUM(E48,E95,E105,E131,E139,E143)*D144</f>
        <v>111.52590963964954</v>
      </c>
      <c r="G144" s="30"/>
    </row>
    <row r="145" spans="1:7">
      <c r="A145" s="37" t="s">
        <v>169</v>
      </c>
      <c r="B145" s="217" t="s">
        <v>170</v>
      </c>
      <c r="C145" s="217"/>
      <c r="D145" s="73">
        <v>1.6500000000000001E-2</v>
      </c>
      <c r="E145" s="41">
        <f>+D145*$E$150</f>
        <v>87.343750759824488</v>
      </c>
      <c r="G145" s="179"/>
    </row>
    <row r="146" spans="1:7">
      <c r="A146" s="37" t="s">
        <v>171</v>
      </c>
      <c r="B146" s="217" t="s">
        <v>172</v>
      </c>
      <c r="C146" s="217"/>
      <c r="D146" s="73">
        <v>7.5999999999999998E-2</v>
      </c>
      <c r="E146" s="41">
        <f>+D146*$E$150</f>
        <v>402.31060956040369</v>
      </c>
    </row>
    <row r="147" spans="1:7">
      <c r="A147" s="37" t="s">
        <v>173</v>
      </c>
      <c r="B147" s="217" t="s">
        <v>174</v>
      </c>
      <c r="C147" s="217"/>
      <c r="D147" s="73"/>
      <c r="E147" s="41">
        <f>+D147*$E$150</f>
        <v>0</v>
      </c>
    </row>
    <row r="148" spans="1:7">
      <c r="A148" s="37" t="s">
        <v>175</v>
      </c>
      <c r="B148" s="217" t="s">
        <v>176</v>
      </c>
      <c r="C148" s="217"/>
      <c r="D148" s="73">
        <v>0.03</v>
      </c>
      <c r="E148" s="41">
        <f>+D148*$E$150</f>
        <v>158.80681956331725</v>
      </c>
    </row>
    <row r="149" spans="1:7">
      <c r="A149" s="37" t="s">
        <v>30</v>
      </c>
      <c r="B149" s="217" t="s">
        <v>177</v>
      </c>
      <c r="C149" s="217"/>
      <c r="D149" s="72">
        <f>SUM(D145:D148)</f>
        <v>0.1225</v>
      </c>
      <c r="E149" s="68">
        <f>SUM(E145:E148)</f>
        <v>648.46117988354547</v>
      </c>
      <c r="G149" s="172"/>
    </row>
    <row r="150" spans="1:7">
      <c r="A150" s="77"/>
      <c r="B150" s="218" t="s">
        <v>178</v>
      </c>
      <c r="C150" s="218"/>
      <c r="D150" s="80">
        <f>1-D149</f>
        <v>0.87749999999999995</v>
      </c>
      <c r="E150" s="81">
        <f>(E154+E155+E156+E157+E158+E143+E144)/D150</f>
        <v>5293.5606521105747</v>
      </c>
    </row>
    <row r="151" spans="1:7">
      <c r="A151" s="219" t="s">
        <v>179</v>
      </c>
      <c r="B151" s="219"/>
      <c r="C151" s="219"/>
      <c r="D151" s="74">
        <f>SUM(D143,D149,D144)</f>
        <v>0.1671</v>
      </c>
      <c r="E151" s="32">
        <f>SUM(E143,E144,E149)</f>
        <v>848.88068878961417</v>
      </c>
    </row>
    <row r="152" spans="1:7" s="1" customFormat="1" ht="37.5" customHeight="1">
      <c r="A152" s="20"/>
      <c r="D152" s="21"/>
      <c r="E152" s="22"/>
    </row>
    <row r="153" spans="1:7" s="1" customFormat="1">
      <c r="A153" s="212" t="s">
        <v>180</v>
      </c>
      <c r="B153" s="212"/>
      <c r="C153" s="212"/>
      <c r="D153" s="212"/>
      <c r="E153" s="212"/>
    </row>
    <row r="154" spans="1:7" s="1" customFormat="1">
      <c r="A154" s="82" t="s">
        <v>25</v>
      </c>
      <c r="B154" s="210" t="s">
        <v>181</v>
      </c>
      <c r="C154" s="210"/>
      <c r="D154" s="210"/>
      <c r="E154" s="83">
        <f>E48</f>
        <v>1963.4</v>
      </c>
    </row>
    <row r="155" spans="1:7" s="1" customFormat="1">
      <c r="A155" s="82" t="s">
        <v>27</v>
      </c>
      <c r="B155" s="210" t="s">
        <v>182</v>
      </c>
      <c r="C155" s="210"/>
      <c r="D155" s="210"/>
      <c r="E155" s="83">
        <f>E95</f>
        <v>2047.5276980108797</v>
      </c>
    </row>
    <row r="156" spans="1:7" s="1" customFormat="1">
      <c r="A156" s="82" t="s">
        <v>30</v>
      </c>
      <c r="B156" s="210" t="s">
        <v>183</v>
      </c>
      <c r="C156" s="210"/>
      <c r="D156" s="210"/>
      <c r="E156" s="83">
        <f>E105</f>
        <v>87.452606750080008</v>
      </c>
    </row>
    <row r="157" spans="1:7" s="1" customFormat="1">
      <c r="A157" s="82" t="s">
        <v>32</v>
      </c>
      <c r="B157" s="210" t="s">
        <v>184</v>
      </c>
      <c r="C157" s="210"/>
      <c r="D157" s="210"/>
      <c r="E157" s="83">
        <f>E131</f>
        <v>278.79965856000001</v>
      </c>
    </row>
    <row r="158" spans="1:7" s="1" customFormat="1">
      <c r="A158" s="82" t="s">
        <v>79</v>
      </c>
      <c r="B158" s="210" t="s">
        <v>185</v>
      </c>
      <c r="C158" s="210"/>
      <c r="D158" s="210"/>
      <c r="E158" s="83">
        <f>E139</f>
        <v>67.5</v>
      </c>
    </row>
    <row r="159" spans="1:7" s="1" customFormat="1">
      <c r="A159" s="82" t="s">
        <v>81</v>
      </c>
      <c r="B159" s="210" t="s">
        <v>186</v>
      </c>
      <c r="C159" s="210"/>
      <c r="D159" s="210"/>
      <c r="E159" s="83">
        <f>E151</f>
        <v>848.88068878961417</v>
      </c>
    </row>
    <row r="160" spans="1:7" s="1" customFormat="1">
      <c r="A160" s="211" t="s">
        <v>187</v>
      </c>
      <c r="B160" s="211"/>
      <c r="C160" s="211"/>
      <c r="D160" s="211"/>
      <c r="E160" s="84">
        <f>(SUM(E154:E158)+E143+E144)/(1-D149)</f>
        <v>5293.5606521105747</v>
      </c>
    </row>
    <row r="161" spans="1:5" s="1" customFormat="1" ht="31.5" customHeight="1">
      <c r="A161" s="49"/>
      <c r="B161" s="49"/>
      <c r="C161" s="49"/>
      <c r="D161" s="49"/>
      <c r="E161" s="50"/>
    </row>
    <row r="162" spans="1:5" s="1" customFormat="1">
      <c r="A162" s="212" t="s">
        <v>14</v>
      </c>
      <c r="B162" s="212"/>
      <c r="C162" s="212"/>
      <c r="D162" s="212"/>
      <c r="E162" s="212"/>
    </row>
    <row r="163" spans="1:5" s="1" customFormat="1">
      <c r="A163" s="216" t="s">
        <v>6</v>
      </c>
      <c r="B163" s="216"/>
      <c r="C163" s="216"/>
      <c r="D163" s="35" t="s">
        <v>74</v>
      </c>
      <c r="E163" s="180" t="s">
        <v>15</v>
      </c>
    </row>
    <row r="164" spans="1:5" s="1" customFormat="1">
      <c r="A164" s="82" t="s">
        <v>469</v>
      </c>
      <c r="B164" s="210" t="s">
        <v>16</v>
      </c>
      <c r="C164" s="210"/>
      <c r="D164" s="72">
        <f t="shared" ref="D164:E166" si="2">D55</f>
        <v>8.3299999999999999E-2</v>
      </c>
      <c r="E164" s="83">
        <f t="shared" si="2"/>
        <v>163.55122</v>
      </c>
    </row>
    <row r="165" spans="1:5" s="1" customFormat="1">
      <c r="A165" s="82" t="s">
        <v>27</v>
      </c>
      <c r="B165" s="210" t="s">
        <v>17</v>
      </c>
      <c r="C165" s="210"/>
      <c r="D165" s="72">
        <f t="shared" si="2"/>
        <v>8.3299999999999999E-2</v>
      </c>
      <c r="E165" s="83">
        <f t="shared" si="2"/>
        <v>163.55122</v>
      </c>
    </row>
    <row r="166" spans="1:5" s="1" customFormat="1">
      <c r="A166" s="82" t="s">
        <v>30</v>
      </c>
      <c r="B166" s="210" t="s">
        <v>18</v>
      </c>
      <c r="C166" s="210"/>
      <c r="D166" s="72">
        <f t="shared" si="2"/>
        <v>3.7699999999999997E-2</v>
      </c>
      <c r="E166" s="83">
        <f t="shared" si="2"/>
        <v>74.020179999999996</v>
      </c>
    </row>
    <row r="167" spans="1:5" s="1" customFormat="1">
      <c r="A167" s="82" t="s">
        <v>32</v>
      </c>
      <c r="B167" s="210" t="s">
        <v>19</v>
      </c>
      <c r="C167" s="210"/>
      <c r="D167" s="72">
        <f>D101+D104</f>
        <v>3.5020000000000003E-2</v>
      </c>
      <c r="E167" s="83">
        <f>E101+E104</f>
        <v>68.758268000000001</v>
      </c>
    </row>
    <row r="168" spans="1:5" s="1" customFormat="1">
      <c r="A168" s="82" t="s">
        <v>79</v>
      </c>
      <c r="B168" s="210" t="s">
        <v>188</v>
      </c>
      <c r="C168" s="210"/>
      <c r="D168" s="72">
        <f>IF(D66=0.01,0.0739,IF(D66=0.02,0.076,IF(D66=0.03,0.0782,0)))</f>
        <v>7.8200000000000006E-2</v>
      </c>
      <c r="E168" s="83">
        <f>E48*D168</f>
        <v>153.53788000000003</v>
      </c>
    </row>
    <row r="169" spans="1:5" s="1" customFormat="1">
      <c r="A169" s="211" t="s">
        <v>189</v>
      </c>
      <c r="B169" s="211"/>
      <c r="C169" s="211"/>
      <c r="D169" s="86">
        <f>SUM(D164:D168)</f>
        <v>0.31751999999999997</v>
      </c>
      <c r="E169" s="84">
        <f>SUM(E164:E168)</f>
        <v>623.418768</v>
      </c>
    </row>
    <row r="170" spans="1:5" s="1" customFormat="1">
      <c r="A170" s="20"/>
      <c r="D170" s="21"/>
      <c r="E170" s="22"/>
    </row>
    <row r="171" spans="1:5" s="1" customFormat="1">
      <c r="A171" s="207" t="s">
        <v>195</v>
      </c>
      <c r="B171" s="207"/>
      <c r="C171" s="207"/>
      <c r="D171" s="207"/>
      <c r="E171" s="207"/>
    </row>
    <row r="172" spans="1:5" s="1" customFormat="1" ht="81" customHeight="1">
      <c r="A172" s="91" t="s">
        <v>35</v>
      </c>
      <c r="B172" s="208" t="s">
        <v>470</v>
      </c>
      <c r="C172" s="208"/>
      <c r="D172" s="208"/>
      <c r="E172" s="208"/>
    </row>
    <row r="173" spans="1:5" s="1" customFormat="1">
      <c r="A173" s="91" t="s">
        <v>38</v>
      </c>
      <c r="B173" s="209"/>
      <c r="C173" s="209"/>
      <c r="D173" s="209"/>
      <c r="E173" s="209"/>
    </row>
    <row r="174" spans="1:5" s="1" customFormat="1">
      <c r="A174" s="91" t="s">
        <v>40</v>
      </c>
      <c r="B174" s="209"/>
      <c r="C174" s="209"/>
      <c r="D174" s="209"/>
      <c r="E174" s="209"/>
    </row>
    <row r="175" spans="1:5" s="1" customFormat="1">
      <c r="A175" s="91" t="s">
        <v>43</v>
      </c>
      <c r="B175" s="209"/>
      <c r="C175" s="209"/>
      <c r="D175" s="209"/>
      <c r="E175" s="209"/>
    </row>
    <row r="176" spans="1:5" s="1" customFormat="1">
      <c r="A176" s="91" t="s">
        <v>46</v>
      </c>
      <c r="B176" s="209"/>
      <c r="C176" s="209"/>
      <c r="D176" s="209"/>
      <c r="E176" s="209"/>
    </row>
    <row r="177" spans="1:5" s="1" customFormat="1">
      <c r="A177" s="91" t="s">
        <v>49</v>
      </c>
      <c r="B177" s="209"/>
      <c r="C177" s="209"/>
      <c r="D177" s="209"/>
      <c r="E177" s="209"/>
    </row>
  </sheetData>
  <mergeCells count="178">
    <mergeCell ref="A1:E1"/>
    <mergeCell ref="A2:E2"/>
    <mergeCell ref="A4:E4"/>
    <mergeCell ref="A6:E6"/>
    <mergeCell ref="B7:C7"/>
    <mergeCell ref="D7:E7"/>
    <mergeCell ref="B8:C8"/>
    <mergeCell ref="D8:E8"/>
    <mergeCell ref="B9:C9"/>
    <mergeCell ref="D9:E9"/>
    <mergeCell ref="B10:C10"/>
    <mergeCell ref="D10:E10"/>
    <mergeCell ref="A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9:E19"/>
    <mergeCell ref="A20:E20"/>
    <mergeCell ref="B21:D21"/>
    <mergeCell ref="A22:E22"/>
    <mergeCell ref="B23:D23"/>
    <mergeCell ref="B24:D24"/>
    <mergeCell ref="B25:D25"/>
    <mergeCell ref="A26:E26"/>
    <mergeCell ref="B27:D27"/>
    <mergeCell ref="B28:D28"/>
    <mergeCell ref="B29:D29"/>
    <mergeCell ref="A30:E30"/>
    <mergeCell ref="B31:C31"/>
    <mergeCell ref="A32:E32"/>
    <mergeCell ref="A33:D33"/>
    <mergeCell ref="A35:E35"/>
    <mergeCell ref="A36:C36"/>
    <mergeCell ref="B37:D37"/>
    <mergeCell ref="B38:C38"/>
    <mergeCell ref="G38:I38"/>
    <mergeCell ref="B39:C39"/>
    <mergeCell ref="C40:C41"/>
    <mergeCell ref="D40:D41"/>
    <mergeCell ref="G41:I41"/>
    <mergeCell ref="A42:A43"/>
    <mergeCell ref="B42:B43"/>
    <mergeCell ref="B46:D46"/>
    <mergeCell ref="B47:D47"/>
    <mergeCell ref="A48:D48"/>
    <mergeCell ref="A50:E50"/>
    <mergeCell ref="A51:E51"/>
    <mergeCell ref="A52:E52"/>
    <mergeCell ref="A53:E53"/>
    <mergeCell ref="A54:C54"/>
    <mergeCell ref="B55:C55"/>
    <mergeCell ref="B56:C56"/>
    <mergeCell ref="B57:C57"/>
    <mergeCell ref="B58:C58"/>
    <mergeCell ref="B59:C59"/>
    <mergeCell ref="A60:D60"/>
    <mergeCell ref="A61:E61"/>
    <mergeCell ref="A62:E62"/>
    <mergeCell ref="A63:C63"/>
    <mergeCell ref="B64:C64"/>
    <mergeCell ref="B65:C65"/>
    <mergeCell ref="B66:C66"/>
    <mergeCell ref="B67:C67"/>
    <mergeCell ref="B69:C69"/>
    <mergeCell ref="B70:C70"/>
    <mergeCell ref="B71:C71"/>
    <mergeCell ref="A72:C72"/>
    <mergeCell ref="A73:E73"/>
    <mergeCell ref="A74:E74"/>
    <mergeCell ref="A75:C75"/>
    <mergeCell ref="A76:A78"/>
    <mergeCell ref="C76:C77"/>
    <mergeCell ref="D76:D77"/>
    <mergeCell ref="B78:D78"/>
    <mergeCell ref="A79:A81"/>
    <mergeCell ref="C79:C80"/>
    <mergeCell ref="D79:D80"/>
    <mergeCell ref="B81:D81"/>
    <mergeCell ref="B82:D82"/>
    <mergeCell ref="B83:D83"/>
    <mergeCell ref="B84:D84"/>
    <mergeCell ref="B85:D85"/>
    <mergeCell ref="B86:D86"/>
    <mergeCell ref="B87:D87"/>
    <mergeCell ref="A88:D88"/>
    <mergeCell ref="A89:E89"/>
    <mergeCell ref="A90:E90"/>
    <mergeCell ref="A91:D91"/>
    <mergeCell ref="B92:D92"/>
    <mergeCell ref="B93:D93"/>
    <mergeCell ref="B94:D94"/>
    <mergeCell ref="A95:D95"/>
    <mergeCell ref="A97:E97"/>
    <mergeCell ref="A98:C98"/>
    <mergeCell ref="G98:I98"/>
    <mergeCell ref="B99:C99"/>
    <mergeCell ref="G99:I99"/>
    <mergeCell ref="B100:C100"/>
    <mergeCell ref="B101:C101"/>
    <mergeCell ref="B102:C102"/>
    <mergeCell ref="B103:C103"/>
    <mergeCell ref="B104:C104"/>
    <mergeCell ref="A105:D105"/>
    <mergeCell ref="A107:E107"/>
    <mergeCell ref="A108:E108"/>
    <mergeCell ref="A109:E109"/>
    <mergeCell ref="A110:E110"/>
    <mergeCell ref="A111:C111"/>
    <mergeCell ref="B112:C112"/>
    <mergeCell ref="B113:C113"/>
    <mergeCell ref="B114:C114"/>
    <mergeCell ref="B115:C115"/>
    <mergeCell ref="B116:C116"/>
    <mergeCell ref="B117:C117"/>
    <mergeCell ref="B118:C118"/>
    <mergeCell ref="A119:C119"/>
    <mergeCell ref="A120:E120"/>
    <mergeCell ref="A121:E121"/>
    <mergeCell ref="A122:C122"/>
    <mergeCell ref="B123:C123"/>
    <mergeCell ref="A124:C124"/>
    <mergeCell ref="A125:E125"/>
    <mergeCell ref="A126:E126"/>
    <mergeCell ref="A127:D127"/>
    <mergeCell ref="B128:D128"/>
    <mergeCell ref="B129:D129"/>
    <mergeCell ref="B130:C130"/>
    <mergeCell ref="A131:D131"/>
    <mergeCell ref="A133:E133"/>
    <mergeCell ref="A134:D134"/>
    <mergeCell ref="B135:D135"/>
    <mergeCell ref="B136:D136"/>
    <mergeCell ref="B137:D137"/>
    <mergeCell ref="B138:D138"/>
    <mergeCell ref="A139:D139"/>
    <mergeCell ref="A141:E141"/>
    <mergeCell ref="A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A151:C151"/>
    <mergeCell ref="A153:E153"/>
    <mergeCell ref="B154:D154"/>
    <mergeCell ref="B155:D155"/>
    <mergeCell ref="B156:D156"/>
    <mergeCell ref="B157:D157"/>
    <mergeCell ref="B158:D158"/>
    <mergeCell ref="B159:D159"/>
    <mergeCell ref="A160:D160"/>
    <mergeCell ref="A162:E162"/>
    <mergeCell ref="B173:E173"/>
    <mergeCell ref="B174:E174"/>
    <mergeCell ref="B175:E175"/>
    <mergeCell ref="B176:E176"/>
    <mergeCell ref="B177:E177"/>
    <mergeCell ref="A163:C163"/>
    <mergeCell ref="B164:C164"/>
    <mergeCell ref="B165:C165"/>
    <mergeCell ref="B166:C166"/>
    <mergeCell ref="B167:C167"/>
    <mergeCell ref="B168:C168"/>
    <mergeCell ref="A169:C169"/>
    <mergeCell ref="A171:E171"/>
    <mergeCell ref="B172:E172"/>
  </mergeCells>
  <conditionalFormatting sqref="D58">
    <cfRule type="cellIs" dxfId="5" priority="2" operator="notEqual">
      <formula>0.121</formula>
    </cfRule>
    <cfRule type="cellIs" dxfId="4" priority="3" operator="equal">
      <formula>0.121</formula>
    </cfRule>
  </conditionalFormatting>
  <printOptions horizontalCentered="1"/>
  <pageMargins left="0.7" right="0.7" top="0.75" bottom="0.75" header="0.3" footer="0.3"/>
  <pageSetup paperSize="9" fitToHeight="0" pageOrder="overThenDown" orientation="landscape" useFirstPageNumber="1" horizontalDpi="300" verticalDpi="300"/>
  <headerFooter>
    <oddHeader>&amp;C&amp;A</oddHeader>
    <oddFooter>&amp;CPágina &amp;P</oddFooter>
  </headerFooter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0"/>
  <sheetViews>
    <sheetView showGridLines="0" topLeftCell="A137" zoomScale="110" zoomScaleNormal="110" workbookViewId="0">
      <selection activeCell="E151" sqref="E151"/>
    </sheetView>
  </sheetViews>
  <sheetFormatPr defaultColWidth="10.75" defaultRowHeight="14"/>
  <cols>
    <col min="1" max="1" width="3.75" style="20" customWidth="1"/>
    <col min="2" max="2" width="44.5" customWidth="1"/>
    <col min="3" max="3" width="13.25" style="1" customWidth="1"/>
    <col min="4" max="4" width="17.33203125" style="21" customWidth="1"/>
    <col min="5" max="5" width="14.5" style="22" customWidth="1"/>
    <col min="6" max="6" width="3.33203125" style="1" hidden="1" customWidth="1"/>
    <col min="7" max="7" width="13.08203125" customWidth="1"/>
    <col min="9" max="9" width="17.58203125" customWidth="1"/>
    <col min="10" max="10" width="22.25" customWidth="1"/>
    <col min="11" max="11" width="50.83203125" hidden="1" customWidth="1"/>
    <col min="12" max="12" width="17.25" hidden="1" customWidth="1"/>
  </cols>
  <sheetData>
    <row r="1" spans="1:5">
      <c r="A1" s="243" t="str">
        <f>Globalizadora!A5</f>
        <v>Processo Administrativo: 23503.000998/2024-62</v>
      </c>
      <c r="B1" s="243"/>
      <c r="C1" s="243"/>
      <c r="D1" s="243"/>
      <c r="E1" s="243"/>
    </row>
    <row r="2" spans="1:5">
      <c r="A2" s="244" t="str">
        <f>Globalizadora!A6</f>
        <v>Pregão Eletrônico Nº:</v>
      </c>
      <c r="B2" s="244"/>
      <c r="C2" s="244"/>
      <c r="D2" s="244"/>
      <c r="E2" s="244"/>
    </row>
    <row r="4" spans="1:5">
      <c r="A4" s="245" t="s">
        <v>453</v>
      </c>
      <c r="B4" s="245"/>
      <c r="C4" s="245"/>
      <c r="D4" s="245"/>
      <c r="E4" s="245"/>
    </row>
    <row r="5" spans="1:5" ht="4.5" customHeight="1">
      <c r="A5" s="23"/>
    </row>
    <row r="6" spans="1:5">
      <c r="A6" s="220" t="s">
        <v>24</v>
      </c>
      <c r="B6" s="220"/>
      <c r="C6" s="220"/>
      <c r="D6" s="220"/>
      <c r="E6" s="220"/>
    </row>
    <row r="7" spans="1:5">
      <c r="A7" s="25" t="s">
        <v>25</v>
      </c>
      <c r="B7" s="235" t="s">
        <v>26</v>
      </c>
      <c r="C7" s="235"/>
      <c r="D7" s="246"/>
      <c r="E7" s="246"/>
    </row>
    <row r="8" spans="1:5">
      <c r="A8" s="25" t="s">
        <v>27</v>
      </c>
      <c r="B8" s="235" t="s">
        <v>28</v>
      </c>
      <c r="C8" s="235"/>
      <c r="D8" s="264" t="s">
        <v>454</v>
      </c>
      <c r="E8" s="264"/>
    </row>
    <row r="9" spans="1:5">
      <c r="A9" s="25" t="s">
        <v>30</v>
      </c>
      <c r="B9" s="235" t="s">
        <v>31</v>
      </c>
      <c r="C9" s="235"/>
      <c r="D9" s="237">
        <v>2025</v>
      </c>
      <c r="E9" s="237"/>
    </row>
    <row r="10" spans="1:5">
      <c r="A10" s="25" t="s">
        <v>32</v>
      </c>
      <c r="B10" s="238" t="s">
        <v>33</v>
      </c>
      <c r="C10" s="238"/>
      <c r="D10" s="237">
        <v>60</v>
      </c>
      <c r="E10" s="237"/>
    </row>
    <row r="11" spans="1:5">
      <c r="A11" s="220" t="s">
        <v>34</v>
      </c>
      <c r="B11" s="220"/>
      <c r="C11" s="220"/>
      <c r="D11" s="220"/>
      <c r="E11" s="220"/>
    </row>
    <row r="12" spans="1:5">
      <c r="A12" s="25" t="s">
        <v>35</v>
      </c>
      <c r="B12" s="235" t="s">
        <v>36</v>
      </c>
      <c r="C12" s="235"/>
      <c r="D12" s="240" t="s">
        <v>471</v>
      </c>
      <c r="E12" s="240"/>
    </row>
    <row r="13" spans="1:5">
      <c r="A13" s="25" t="s">
        <v>38</v>
      </c>
      <c r="B13" s="235" t="s">
        <v>39</v>
      </c>
      <c r="C13" s="235"/>
      <c r="D13" s="263">
        <v>1963.4</v>
      </c>
      <c r="E13" s="263"/>
    </row>
    <row r="14" spans="1:5" ht="15" customHeight="1">
      <c r="A14" s="25" t="s">
        <v>40</v>
      </c>
      <c r="B14" s="235" t="s">
        <v>41</v>
      </c>
      <c r="C14" s="235"/>
      <c r="D14" s="242" t="s">
        <v>456</v>
      </c>
      <c r="E14" s="242"/>
    </row>
    <row r="15" spans="1:5">
      <c r="A15" s="25" t="s">
        <v>43</v>
      </c>
      <c r="B15" s="235" t="s">
        <v>44</v>
      </c>
      <c r="C15" s="235"/>
      <c r="D15" s="236" t="s">
        <v>45</v>
      </c>
      <c r="E15" s="236"/>
    </row>
    <row r="16" spans="1:5" ht="13.5" customHeight="1">
      <c r="A16" s="25" t="s">
        <v>46</v>
      </c>
      <c r="B16" s="235" t="s">
        <v>47</v>
      </c>
      <c r="C16" s="235"/>
      <c r="D16" s="242" t="s">
        <v>457</v>
      </c>
      <c r="E16" s="242"/>
    </row>
    <row r="17" spans="1:7" ht="26.25" customHeight="1">
      <c r="A17" s="27" t="s">
        <v>49</v>
      </c>
      <c r="B17" s="238" t="s">
        <v>50</v>
      </c>
      <c r="C17" s="238"/>
      <c r="D17" s="239" t="s">
        <v>51</v>
      </c>
      <c r="E17" s="239"/>
    </row>
    <row r="18" spans="1:7">
      <c r="A18" s="23"/>
    </row>
    <row r="19" spans="1:7">
      <c r="A19" s="220" t="s">
        <v>52</v>
      </c>
      <c r="B19" s="220"/>
      <c r="C19" s="220"/>
      <c r="D19" s="220"/>
      <c r="E19" s="220"/>
    </row>
    <row r="20" spans="1:7" ht="7.5" customHeight="1">
      <c r="A20" s="234"/>
      <c r="B20" s="234"/>
      <c r="C20" s="234"/>
      <c r="D20" s="234"/>
      <c r="E20" s="234"/>
    </row>
    <row r="21" spans="1:7">
      <c r="A21" s="25" t="s">
        <v>35</v>
      </c>
      <c r="B21" s="233" t="s">
        <v>53</v>
      </c>
      <c r="C21" s="233"/>
      <c r="D21" s="233"/>
      <c r="E21" s="28" t="s">
        <v>54</v>
      </c>
    </row>
    <row r="22" spans="1:7" ht="7.5" customHeight="1">
      <c r="A22" s="234"/>
      <c r="B22" s="234"/>
      <c r="C22" s="234"/>
      <c r="D22" s="234"/>
      <c r="E22" s="234"/>
    </row>
    <row r="23" spans="1:7">
      <c r="A23" s="25" t="s">
        <v>38</v>
      </c>
      <c r="B23" s="233" t="s">
        <v>55</v>
      </c>
      <c r="C23" s="233"/>
      <c r="D23" s="233"/>
      <c r="E23" s="26" t="s">
        <v>56</v>
      </c>
    </row>
    <row r="24" spans="1:7">
      <c r="A24" s="25" t="s">
        <v>40</v>
      </c>
      <c r="B24" s="233" t="s">
        <v>57</v>
      </c>
      <c r="C24" s="233"/>
      <c r="D24" s="233"/>
      <c r="E24" s="26">
        <v>44</v>
      </c>
    </row>
    <row r="25" spans="1:7">
      <c r="A25" s="25" t="s">
        <v>43</v>
      </c>
      <c r="B25" s="233" t="s">
        <v>58</v>
      </c>
      <c r="C25" s="233"/>
      <c r="D25" s="233"/>
      <c r="E25" s="26">
        <v>2</v>
      </c>
    </row>
    <row r="26" spans="1:7" ht="7.5" customHeight="1">
      <c r="A26" s="234"/>
      <c r="B26" s="234"/>
      <c r="C26" s="234"/>
      <c r="D26" s="234"/>
      <c r="E26" s="234"/>
    </row>
    <row r="27" spans="1:7">
      <c r="A27" s="25" t="s">
        <v>46</v>
      </c>
      <c r="B27" s="233" t="s">
        <v>60</v>
      </c>
      <c r="C27" s="233"/>
      <c r="D27" s="233"/>
      <c r="E27" s="28">
        <v>3.5</v>
      </c>
    </row>
    <row r="28" spans="1:7">
      <c r="A28" s="25" t="s">
        <v>49</v>
      </c>
      <c r="B28" s="233" t="s">
        <v>61</v>
      </c>
      <c r="C28" s="233"/>
      <c r="D28" s="233"/>
      <c r="E28" s="26">
        <v>2</v>
      </c>
    </row>
    <row r="29" spans="1:7">
      <c r="A29" s="25" t="s">
        <v>62</v>
      </c>
      <c r="B29" s="233" t="s">
        <v>63</v>
      </c>
      <c r="C29" s="233"/>
      <c r="D29" s="233"/>
      <c r="E29" s="28">
        <v>29.15</v>
      </c>
      <c r="G29" s="30"/>
    </row>
    <row r="30" spans="1:7" ht="7.5" customHeight="1">
      <c r="A30" s="234"/>
      <c r="B30" s="234"/>
      <c r="C30" s="234"/>
      <c r="D30" s="234"/>
      <c r="E30" s="234"/>
    </row>
    <row r="31" spans="1:7">
      <c r="A31" s="25" t="s">
        <v>64</v>
      </c>
      <c r="B31" s="233" t="s">
        <v>65</v>
      </c>
      <c r="C31" s="233"/>
      <c r="D31" s="31" t="s">
        <v>66</v>
      </c>
      <c r="E31" s="28">
        <v>1518</v>
      </c>
    </row>
    <row r="32" spans="1:7" ht="7.5" customHeight="1">
      <c r="A32" s="234"/>
      <c r="B32" s="234"/>
      <c r="C32" s="234"/>
      <c r="D32" s="234"/>
      <c r="E32" s="234"/>
    </row>
    <row r="33" spans="1:12">
      <c r="A33" s="219" t="s">
        <v>67</v>
      </c>
      <c r="B33" s="219"/>
      <c r="C33" s="219"/>
      <c r="D33" s="219"/>
      <c r="E33" s="32">
        <f>(E37+E38+E39)/(E24*5)</f>
        <v>8.9245454545454557</v>
      </c>
    </row>
    <row r="34" spans="1:12">
      <c r="A34" s="33"/>
    </row>
    <row r="35" spans="1:12">
      <c r="A35" s="220" t="s">
        <v>68</v>
      </c>
      <c r="B35" s="220"/>
      <c r="C35" s="220"/>
      <c r="D35" s="220"/>
      <c r="E35" s="220"/>
    </row>
    <row r="36" spans="1:12">
      <c r="A36" s="221" t="s">
        <v>73</v>
      </c>
      <c r="B36" s="221"/>
      <c r="C36" s="221"/>
      <c r="D36" s="35" t="s">
        <v>74</v>
      </c>
      <c r="E36" s="36" t="s">
        <v>15</v>
      </c>
    </row>
    <row r="37" spans="1:12">
      <c r="A37" s="37" t="s">
        <v>25</v>
      </c>
      <c r="B37" s="217" t="s">
        <v>75</v>
      </c>
      <c r="C37" s="217"/>
      <c r="D37" s="217"/>
      <c r="E37" s="39">
        <f>D13</f>
        <v>1963.4</v>
      </c>
    </row>
    <row r="38" spans="1:12">
      <c r="A38" s="37" t="s">
        <v>27</v>
      </c>
      <c r="B38" s="217" t="s">
        <v>76</v>
      </c>
      <c r="C38" s="217"/>
      <c r="D38" s="40">
        <v>0</v>
      </c>
      <c r="E38" s="41">
        <f>E37*D38</f>
        <v>0</v>
      </c>
      <c r="G38" s="261"/>
      <c r="H38" s="261"/>
      <c r="I38" s="261"/>
      <c r="K38" t="s">
        <v>458</v>
      </c>
      <c r="L38" t="s">
        <v>459</v>
      </c>
    </row>
    <row r="39" spans="1:12">
      <c r="A39" s="37" t="s">
        <v>30</v>
      </c>
      <c r="B39" s="217" t="s">
        <v>77</v>
      </c>
      <c r="C39" s="217"/>
      <c r="D39" s="40">
        <v>0</v>
      </c>
      <c r="E39" s="41">
        <f>IF(L39=1,E31*D39,E37*D39)</f>
        <v>0</v>
      </c>
      <c r="K39" t="s">
        <v>460</v>
      </c>
      <c r="L39">
        <v>1</v>
      </c>
    </row>
    <row r="40" spans="1:12">
      <c r="A40" s="37" t="s">
        <v>32</v>
      </c>
      <c r="B40" s="43" t="s">
        <v>461</v>
      </c>
      <c r="C40" s="229">
        <v>21</v>
      </c>
      <c r="D40" s="230">
        <v>0.39</v>
      </c>
      <c r="E40" s="41">
        <f>E33*D40*C40</f>
        <v>73.092027272727279</v>
      </c>
      <c r="K40" t="s">
        <v>462</v>
      </c>
    </row>
    <row r="41" spans="1:12">
      <c r="A41" s="37" t="s">
        <v>79</v>
      </c>
      <c r="B41" s="43" t="s">
        <v>463</v>
      </c>
      <c r="C41" s="229"/>
      <c r="D41" s="230"/>
      <c r="E41" s="41">
        <f>(((E33*1.14285714)*D40)-(E33*D40))*C40</f>
        <v>10.441717972983826</v>
      </c>
      <c r="G41" s="261"/>
      <c r="H41" s="261"/>
      <c r="I41" s="261"/>
      <c r="K41" t="s">
        <v>464</v>
      </c>
      <c r="L41" t="s">
        <v>459</v>
      </c>
    </row>
    <row r="42" spans="1:12">
      <c r="A42" s="228" t="s">
        <v>81</v>
      </c>
      <c r="B42" s="217" t="s">
        <v>82</v>
      </c>
      <c r="C42" s="45">
        <v>0</v>
      </c>
      <c r="D42" s="46">
        <v>0.6</v>
      </c>
      <c r="E42" s="41">
        <f>IF(L42=1,($E$33+($E$33*D42))*C42,($E$33*D42)*C42)</f>
        <v>0</v>
      </c>
      <c r="K42" t="s">
        <v>465</v>
      </c>
      <c r="L42">
        <v>2</v>
      </c>
    </row>
    <row r="43" spans="1:12">
      <c r="A43" s="228"/>
      <c r="B43" s="217"/>
      <c r="C43" s="45">
        <v>0</v>
      </c>
      <c r="D43" s="46">
        <v>1</v>
      </c>
      <c r="E43" s="41">
        <f>IF(L43=1,($E$33+($E$33*D43))*C43,($E$33*D43)*C43)</f>
        <v>0</v>
      </c>
      <c r="K43" t="s">
        <v>466</v>
      </c>
      <c r="L43">
        <v>2</v>
      </c>
    </row>
    <row r="44" spans="1:12">
      <c r="A44" s="44" t="s">
        <v>83</v>
      </c>
      <c r="B44" s="38" t="s">
        <v>84</v>
      </c>
      <c r="C44" s="45">
        <v>0</v>
      </c>
      <c r="D44" s="46">
        <v>1</v>
      </c>
      <c r="E44" s="41">
        <f>IF(L44=1,($E$33+($E$33*D44))*C44,($E$33*D44)*C44)</f>
        <v>0</v>
      </c>
      <c r="L44">
        <v>2</v>
      </c>
    </row>
    <row r="45" spans="1:12">
      <c r="A45" s="37" t="s">
        <v>85</v>
      </c>
      <c r="B45" s="47" t="s">
        <v>86</v>
      </c>
      <c r="C45" s="45">
        <v>0</v>
      </c>
      <c r="D45" s="46">
        <v>0.5</v>
      </c>
      <c r="E45" s="41">
        <f>IF(L45=1,($E$33+($E$33*D45))*C45,($E$33*D45)*C45)</f>
        <v>0</v>
      </c>
      <c r="L45">
        <v>2</v>
      </c>
    </row>
    <row r="46" spans="1:12">
      <c r="A46" s="37" t="s">
        <v>87</v>
      </c>
      <c r="B46" s="232" t="s">
        <v>88</v>
      </c>
      <c r="C46" s="232"/>
      <c r="D46" s="232"/>
      <c r="E46" s="41">
        <f>SUM(E40:E45)*20%</f>
        <v>16.706749049142221</v>
      </c>
    </row>
    <row r="47" spans="1:12">
      <c r="A47" s="37" t="s">
        <v>89</v>
      </c>
      <c r="B47" s="217" t="s">
        <v>90</v>
      </c>
      <c r="C47" s="217"/>
      <c r="D47" s="217"/>
      <c r="E47" s="28">
        <v>0</v>
      </c>
    </row>
    <row r="48" spans="1:12">
      <c r="A48" s="219" t="s">
        <v>91</v>
      </c>
      <c r="B48" s="219"/>
      <c r="C48" s="219"/>
      <c r="D48" s="219"/>
      <c r="E48" s="32">
        <f>SUM(E37:E47)</f>
        <v>2063.6404942948534</v>
      </c>
    </row>
    <row r="49" spans="1:11" ht="33" customHeight="1">
      <c r="A49" s="49"/>
      <c r="B49" s="49"/>
      <c r="C49" s="49"/>
      <c r="D49" s="49"/>
      <c r="E49" s="50"/>
    </row>
    <row r="50" spans="1:11" s="1" customFormat="1">
      <c r="A50" s="220" t="s">
        <v>92</v>
      </c>
      <c r="B50" s="220"/>
      <c r="C50" s="220"/>
      <c r="D50" s="220"/>
      <c r="E50" s="220"/>
    </row>
    <row r="51" spans="1:11" s="1" customFormat="1">
      <c r="A51" s="226" t="s">
        <v>93</v>
      </c>
      <c r="B51" s="226"/>
      <c r="C51" s="226"/>
      <c r="D51" s="226"/>
      <c r="E51" s="226"/>
    </row>
    <row r="52" spans="1:11" s="1" customFormat="1" ht="7.5" customHeight="1">
      <c r="A52" s="223"/>
      <c r="B52" s="223"/>
      <c r="C52" s="223"/>
      <c r="D52" s="223"/>
      <c r="E52" s="223"/>
    </row>
    <row r="53" spans="1:11" s="1" customFormat="1">
      <c r="A53" s="220" t="s">
        <v>94</v>
      </c>
      <c r="B53" s="220"/>
      <c r="C53" s="220"/>
      <c r="D53" s="220"/>
      <c r="E53" s="220"/>
    </row>
    <row r="54" spans="1:11" s="1" customFormat="1">
      <c r="A54" s="221" t="s">
        <v>95</v>
      </c>
      <c r="B54" s="221"/>
      <c r="C54" s="221"/>
      <c r="D54" s="35" t="s">
        <v>74</v>
      </c>
      <c r="E54" s="36" t="s">
        <v>15</v>
      </c>
    </row>
    <row r="55" spans="1:11" s="1" customFormat="1">
      <c r="A55" s="37" t="s">
        <v>25</v>
      </c>
      <c r="B55" s="217" t="s">
        <v>16</v>
      </c>
      <c r="C55" s="217"/>
      <c r="D55" s="73">
        <v>8.3299999999999999E-2</v>
      </c>
      <c r="E55" s="68">
        <f>E48*D55</f>
        <v>171.90125317476128</v>
      </c>
    </row>
    <row r="56" spans="1:11" ht="14.5">
      <c r="A56" s="37" t="s">
        <v>96</v>
      </c>
      <c r="B56" s="231" t="s">
        <v>17</v>
      </c>
      <c r="C56" s="231"/>
      <c r="D56" s="169">
        <v>8.3299999999999999E-2</v>
      </c>
      <c r="E56" s="176">
        <f>E48*D56</f>
        <v>171.90125317476128</v>
      </c>
    </row>
    <row r="57" spans="1:11" ht="14.5">
      <c r="A57" s="55" t="s">
        <v>97</v>
      </c>
      <c r="B57" s="217" t="s">
        <v>98</v>
      </c>
      <c r="C57" s="217"/>
      <c r="D57" s="73">
        <v>3.7699999999999997E-2</v>
      </c>
      <c r="E57" s="170">
        <f>E48*D57</f>
        <v>77.799246634915974</v>
      </c>
      <c r="K57" s="57"/>
    </row>
    <row r="58" spans="1:11">
      <c r="A58" s="55" t="s">
        <v>27</v>
      </c>
      <c r="B58" s="217" t="s">
        <v>99</v>
      </c>
      <c r="C58" s="217"/>
      <c r="D58" s="72">
        <f>SUM(D56:D57)</f>
        <v>0.121</v>
      </c>
      <c r="E58" s="171">
        <f>SUM(E56:E57)</f>
        <v>249.70049980967724</v>
      </c>
      <c r="G58" s="172"/>
      <c r="K58" s="60"/>
    </row>
    <row r="59" spans="1:11">
      <c r="A59" s="61" t="s">
        <v>30</v>
      </c>
      <c r="B59" s="217" t="s">
        <v>100</v>
      </c>
      <c r="C59" s="217"/>
      <c r="D59" s="173">
        <f>D72</f>
        <v>0.36800000000000005</v>
      </c>
      <c r="E59" s="174">
        <f>SUM(E55,E58)*D59</f>
        <v>155.14944509827339</v>
      </c>
      <c r="F59" s="1">
        <v>1</v>
      </c>
      <c r="K59" s="60"/>
    </row>
    <row r="60" spans="1:11">
      <c r="A60" s="219" t="s">
        <v>101</v>
      </c>
      <c r="B60" s="219"/>
      <c r="C60" s="219"/>
      <c r="D60" s="219"/>
      <c r="E60" s="32">
        <f>SUM(E55,E58,E59)</f>
        <v>576.75119808271188</v>
      </c>
      <c r="K60" s="60"/>
    </row>
    <row r="61" spans="1:11" ht="14.25" customHeight="1">
      <c r="A61" s="223"/>
      <c r="B61" s="223"/>
      <c r="C61" s="223"/>
      <c r="D61" s="223"/>
      <c r="E61" s="223"/>
      <c r="K61" s="60"/>
    </row>
    <row r="62" spans="1:11">
      <c r="A62" s="220" t="s">
        <v>102</v>
      </c>
      <c r="B62" s="220"/>
      <c r="C62" s="220"/>
      <c r="D62" s="220"/>
      <c r="E62" s="220"/>
    </row>
    <row r="63" spans="1:11">
      <c r="A63" s="221" t="s">
        <v>103</v>
      </c>
      <c r="B63" s="221"/>
      <c r="C63" s="221"/>
      <c r="D63" s="35" t="s">
        <v>74</v>
      </c>
      <c r="E63" s="36" t="s">
        <v>15</v>
      </c>
    </row>
    <row r="64" spans="1:11">
      <c r="A64" s="37" t="s">
        <v>25</v>
      </c>
      <c r="B64" s="217" t="s">
        <v>104</v>
      </c>
      <c r="C64" s="217"/>
      <c r="D64" s="46">
        <v>0.2</v>
      </c>
      <c r="E64" s="41">
        <f t="shared" ref="E64:E71" si="0">($E$48+$E$60)*D64</f>
        <v>528.07833847551308</v>
      </c>
    </row>
    <row r="65" spans="1:8">
      <c r="A65" s="37" t="s">
        <v>27</v>
      </c>
      <c r="B65" s="217" t="s">
        <v>105</v>
      </c>
      <c r="C65" s="217"/>
      <c r="D65" s="46">
        <v>2.5000000000000001E-2</v>
      </c>
      <c r="E65" s="41">
        <f t="shared" si="0"/>
        <v>66.009792309439135</v>
      </c>
    </row>
    <row r="66" spans="1:8">
      <c r="A66" s="37" t="s">
        <v>30</v>
      </c>
      <c r="B66" s="217" t="s">
        <v>106</v>
      </c>
      <c r="C66" s="217"/>
      <c r="D66" s="175">
        <v>0.03</v>
      </c>
      <c r="E66" s="41">
        <f t="shared" si="0"/>
        <v>79.211750771326948</v>
      </c>
      <c r="G66" s="30"/>
    </row>
    <row r="67" spans="1:8">
      <c r="A67" s="37" t="s">
        <v>32</v>
      </c>
      <c r="B67" s="217" t="s">
        <v>107</v>
      </c>
      <c r="C67" s="217"/>
      <c r="D67" s="46">
        <v>1.4999999999999999E-2</v>
      </c>
      <c r="E67" s="41">
        <f t="shared" si="0"/>
        <v>39.605875385663474</v>
      </c>
      <c r="H67" s="172"/>
    </row>
    <row r="68" spans="1:8">
      <c r="A68" s="37" t="s">
        <v>79</v>
      </c>
      <c r="B68" s="38" t="s">
        <v>108</v>
      </c>
      <c r="C68" s="45">
        <v>499</v>
      </c>
      <c r="D68" s="46">
        <v>0.01</v>
      </c>
      <c r="E68" s="41">
        <f t="shared" si="0"/>
        <v>26.40391692377565</v>
      </c>
    </row>
    <row r="69" spans="1:8">
      <c r="A69" s="37" t="s">
        <v>81</v>
      </c>
      <c r="B69" s="217" t="s">
        <v>109</v>
      </c>
      <c r="C69" s="217"/>
      <c r="D69" s="46">
        <v>6.0000000000000001E-3</v>
      </c>
      <c r="E69" s="41">
        <f t="shared" si="0"/>
        <v>15.842350154265391</v>
      </c>
    </row>
    <row r="70" spans="1:8">
      <c r="A70" s="37" t="s">
        <v>83</v>
      </c>
      <c r="B70" s="217" t="s">
        <v>110</v>
      </c>
      <c r="C70" s="217"/>
      <c r="D70" s="46">
        <v>2E-3</v>
      </c>
      <c r="E70" s="41">
        <f t="shared" si="0"/>
        <v>5.2807833847551304</v>
      </c>
    </row>
    <row r="71" spans="1:8">
      <c r="A71" s="37" t="s">
        <v>85</v>
      </c>
      <c r="B71" s="217" t="s">
        <v>111</v>
      </c>
      <c r="C71" s="217"/>
      <c r="D71" s="46">
        <v>0.08</v>
      </c>
      <c r="E71" s="41">
        <f t="shared" si="0"/>
        <v>211.2313353902052</v>
      </c>
    </row>
    <row r="72" spans="1:8">
      <c r="A72" s="219" t="s">
        <v>112</v>
      </c>
      <c r="B72" s="219"/>
      <c r="C72" s="219"/>
      <c r="D72" s="74">
        <f>SUM(D64:D71)</f>
        <v>0.36800000000000005</v>
      </c>
      <c r="E72" s="32">
        <f>SUM(E64:E71)</f>
        <v>971.66414279494415</v>
      </c>
      <c r="F72" s="1">
        <v>1</v>
      </c>
      <c r="G72" s="172"/>
      <c r="H72" s="172"/>
    </row>
    <row r="73" spans="1:8" ht="7.5" customHeight="1">
      <c r="A73" s="223"/>
      <c r="B73" s="223"/>
      <c r="C73" s="223"/>
      <c r="D73" s="223"/>
      <c r="E73" s="223"/>
    </row>
    <row r="74" spans="1:8">
      <c r="A74" s="220" t="s">
        <v>113</v>
      </c>
      <c r="B74" s="220"/>
      <c r="C74" s="220"/>
      <c r="D74" s="220"/>
      <c r="E74" s="220"/>
    </row>
    <row r="75" spans="1:8">
      <c r="A75" s="221" t="s">
        <v>114</v>
      </c>
      <c r="B75" s="221"/>
      <c r="C75" s="221"/>
      <c r="D75" s="35" t="s">
        <v>115</v>
      </c>
      <c r="E75" s="36" t="s">
        <v>15</v>
      </c>
    </row>
    <row r="76" spans="1:8" ht="14.5">
      <c r="A76" s="228" t="s">
        <v>25</v>
      </c>
      <c r="B76" s="43" t="s">
        <v>116</v>
      </c>
      <c r="C76" s="229">
        <v>21</v>
      </c>
      <c r="D76" s="230">
        <v>0.06</v>
      </c>
      <c r="E76" s="176">
        <f>C76*E28*E27</f>
        <v>147</v>
      </c>
    </row>
    <row r="77" spans="1:8" ht="14.5">
      <c r="A77" s="228"/>
      <c r="B77" s="43" t="s">
        <v>117</v>
      </c>
      <c r="C77" s="229"/>
      <c r="D77" s="230"/>
      <c r="E77" s="176">
        <f>IF(C76=0,0,-(E37*D76))</f>
        <v>-117.804</v>
      </c>
    </row>
    <row r="78" spans="1:8">
      <c r="A78" s="228"/>
      <c r="B78" s="217" t="s">
        <v>21</v>
      </c>
      <c r="C78" s="217"/>
      <c r="D78" s="217"/>
      <c r="E78" s="68">
        <f>SUM(E76:E77)</f>
        <v>29.195999999999998</v>
      </c>
    </row>
    <row r="79" spans="1:8" ht="14.5">
      <c r="A79" s="228" t="s">
        <v>27</v>
      </c>
      <c r="B79" s="43" t="s">
        <v>118</v>
      </c>
      <c r="C79" s="229">
        <v>21</v>
      </c>
      <c r="D79" s="230">
        <v>0.2</v>
      </c>
      <c r="E79" s="176">
        <f>C79*E29</f>
        <v>612.15</v>
      </c>
    </row>
    <row r="80" spans="1:8" ht="14.5">
      <c r="A80" s="228"/>
      <c r="B80" s="43" t="s">
        <v>117</v>
      </c>
      <c r="C80" s="229"/>
      <c r="D80" s="230"/>
      <c r="E80" s="176">
        <f>-E79*D79</f>
        <v>-122.43</v>
      </c>
    </row>
    <row r="81" spans="1:7">
      <c r="A81" s="228"/>
      <c r="B81" s="217" t="s">
        <v>21</v>
      </c>
      <c r="C81" s="217"/>
      <c r="D81" s="217"/>
      <c r="E81" s="68">
        <f>SUM(E79:E80)</f>
        <v>489.71999999999997</v>
      </c>
    </row>
    <row r="82" spans="1:7">
      <c r="A82" s="37" t="s">
        <v>30</v>
      </c>
      <c r="B82" s="217" t="s">
        <v>119</v>
      </c>
      <c r="C82" s="217"/>
      <c r="D82" s="217"/>
      <c r="E82" s="177">
        <v>51.88</v>
      </c>
      <c r="G82" s="30"/>
    </row>
    <row r="83" spans="1:7">
      <c r="A83" s="37" t="s">
        <v>32</v>
      </c>
      <c r="B83" s="217" t="s">
        <v>120</v>
      </c>
      <c r="C83" s="217"/>
      <c r="D83" s="217"/>
      <c r="E83" s="28">
        <v>3.53</v>
      </c>
      <c r="G83" s="30"/>
    </row>
    <row r="84" spans="1:7">
      <c r="A84" s="37" t="s">
        <v>79</v>
      </c>
      <c r="B84" s="217" t="s">
        <v>121</v>
      </c>
      <c r="C84" s="217"/>
      <c r="D84" s="217"/>
      <c r="E84" s="28">
        <v>0</v>
      </c>
      <c r="G84" s="30"/>
    </row>
    <row r="85" spans="1:7">
      <c r="A85" s="37" t="s">
        <v>81</v>
      </c>
      <c r="B85" s="227" t="s">
        <v>122</v>
      </c>
      <c r="C85" s="227"/>
      <c r="D85" s="227"/>
      <c r="E85" s="28">
        <v>0</v>
      </c>
      <c r="G85" s="30"/>
    </row>
    <row r="86" spans="1:7">
      <c r="A86" s="37" t="s">
        <v>83</v>
      </c>
      <c r="B86" s="227" t="s">
        <v>90</v>
      </c>
      <c r="C86" s="227"/>
      <c r="D86" s="227"/>
      <c r="E86" s="28">
        <v>0</v>
      </c>
      <c r="G86" s="30"/>
    </row>
    <row r="87" spans="1:7">
      <c r="A87" s="37" t="s">
        <v>85</v>
      </c>
      <c r="B87" s="227" t="s">
        <v>90</v>
      </c>
      <c r="C87" s="227"/>
      <c r="D87" s="227"/>
      <c r="E87" s="28">
        <v>0</v>
      </c>
      <c r="G87" s="30"/>
    </row>
    <row r="88" spans="1:7">
      <c r="A88" s="219" t="s">
        <v>123</v>
      </c>
      <c r="B88" s="219"/>
      <c r="C88" s="219"/>
      <c r="D88" s="219"/>
      <c r="E88" s="32">
        <f>SUM(E78,E81,E82:E87)</f>
        <v>574.32599999999991</v>
      </c>
    </row>
    <row r="89" spans="1:7" ht="7.5" customHeight="1">
      <c r="A89" s="223"/>
      <c r="B89" s="223"/>
      <c r="C89" s="223"/>
      <c r="D89" s="223"/>
      <c r="E89" s="223"/>
    </row>
    <row r="90" spans="1:7">
      <c r="A90" s="220" t="s">
        <v>124</v>
      </c>
      <c r="B90" s="220"/>
      <c r="C90" s="220"/>
      <c r="D90" s="220"/>
      <c r="E90" s="220"/>
    </row>
    <row r="91" spans="1:7">
      <c r="A91" s="221" t="s">
        <v>125</v>
      </c>
      <c r="B91" s="221"/>
      <c r="C91" s="221"/>
      <c r="D91" s="221"/>
      <c r="E91" s="36" t="s">
        <v>15</v>
      </c>
    </row>
    <row r="92" spans="1:7">
      <c r="A92" s="37" t="s">
        <v>126</v>
      </c>
      <c r="B92" s="225" t="s">
        <v>95</v>
      </c>
      <c r="C92" s="225"/>
      <c r="D92" s="225"/>
      <c r="E92" s="68">
        <f>E60</f>
        <v>576.75119808271188</v>
      </c>
    </row>
    <row r="93" spans="1:7">
      <c r="A93" s="37" t="s">
        <v>127</v>
      </c>
      <c r="B93" s="217" t="s">
        <v>103</v>
      </c>
      <c r="C93" s="217"/>
      <c r="D93" s="217"/>
      <c r="E93" s="68">
        <f>E72</f>
        <v>971.66414279494415</v>
      </c>
    </row>
    <row r="94" spans="1:7">
      <c r="A94" s="37" t="s">
        <v>128</v>
      </c>
      <c r="B94" s="217" t="s">
        <v>114</v>
      </c>
      <c r="C94" s="217"/>
      <c r="D94" s="217"/>
      <c r="E94" s="68">
        <f>E88</f>
        <v>574.32599999999991</v>
      </c>
    </row>
    <row r="95" spans="1:7">
      <c r="A95" s="219" t="s">
        <v>129</v>
      </c>
      <c r="B95" s="219"/>
      <c r="C95" s="219"/>
      <c r="D95" s="219"/>
      <c r="E95" s="32">
        <f>SUM(E92:E94)</f>
        <v>2122.7413408776561</v>
      </c>
    </row>
    <row r="96" spans="1:7" ht="36" customHeight="1">
      <c r="A96" s="49"/>
      <c r="B96" s="49"/>
      <c r="C96" s="49"/>
      <c r="D96" s="49"/>
      <c r="E96" s="50"/>
    </row>
    <row r="97" spans="1:12">
      <c r="A97" s="220" t="s">
        <v>130</v>
      </c>
      <c r="B97" s="220"/>
      <c r="C97" s="220"/>
      <c r="D97" s="220"/>
      <c r="E97" s="220"/>
    </row>
    <row r="98" spans="1:12">
      <c r="A98" s="221" t="s">
        <v>131</v>
      </c>
      <c r="B98" s="221"/>
      <c r="C98" s="221"/>
      <c r="D98" s="35" t="s">
        <v>74</v>
      </c>
      <c r="E98" s="36" t="s">
        <v>15</v>
      </c>
      <c r="G98" s="261"/>
      <c r="H98" s="261"/>
      <c r="I98" s="261"/>
      <c r="K98" t="s">
        <v>464</v>
      </c>
      <c r="L98" t="s">
        <v>459</v>
      </c>
    </row>
    <row r="99" spans="1:12">
      <c r="A99" s="37" t="s">
        <v>25</v>
      </c>
      <c r="B99" s="217" t="s">
        <v>132</v>
      </c>
      <c r="C99" s="217"/>
      <c r="D99" s="73">
        <f>0.42%</f>
        <v>4.1999999999999997E-3</v>
      </c>
      <c r="E99" s="41">
        <f>IF(L99=1,(E48*D99),(E48+E60)*D99)</f>
        <v>8.667290076038384</v>
      </c>
      <c r="G99" s="262"/>
      <c r="H99" s="262"/>
      <c r="I99" s="262"/>
      <c r="K99" t="s">
        <v>68</v>
      </c>
      <c r="L99">
        <v>1</v>
      </c>
    </row>
    <row r="100" spans="1:12">
      <c r="A100" s="37" t="s">
        <v>27</v>
      </c>
      <c r="B100" s="217" t="s">
        <v>133</v>
      </c>
      <c r="C100" s="217"/>
      <c r="D100" s="40">
        <f>D99*0.08</f>
        <v>3.3599999999999998E-4</v>
      </c>
      <c r="E100" s="41">
        <f>E99*D100</f>
        <v>2.912209465548897E-3</v>
      </c>
      <c r="K100" t="s">
        <v>467</v>
      </c>
    </row>
    <row r="101" spans="1:12">
      <c r="A101" s="37" t="s">
        <v>30</v>
      </c>
      <c r="B101" s="217" t="s">
        <v>134</v>
      </c>
      <c r="C101" s="217"/>
      <c r="D101" s="73">
        <f>3.44%</f>
        <v>3.44E-2</v>
      </c>
      <c r="E101" s="41">
        <f>IF(L101=1,(E48*D101),(E48+E60)*D101)</f>
        <v>70.989233003742953</v>
      </c>
      <c r="K101" t="s">
        <v>468</v>
      </c>
      <c r="L101">
        <v>1</v>
      </c>
    </row>
    <row r="102" spans="1:12">
      <c r="A102" s="37" t="s">
        <v>32</v>
      </c>
      <c r="B102" s="217" t="s">
        <v>135</v>
      </c>
      <c r="C102" s="217"/>
      <c r="D102" s="40">
        <f>7/30/12/5</f>
        <v>3.8888888888888888E-3</v>
      </c>
      <c r="E102" s="41">
        <f>IF(L102=1,(E48*D102),IF(L102=2,(E48+E60)*D102,(E48+E60+E88)*D102))</f>
        <v>8.0252685889244297</v>
      </c>
      <c r="F102" s="1">
        <v>2</v>
      </c>
      <c r="J102" s="30"/>
      <c r="L102">
        <v>1</v>
      </c>
    </row>
    <row r="103" spans="1:12">
      <c r="A103" s="37" t="s">
        <v>79</v>
      </c>
      <c r="B103" s="217" t="s">
        <v>136</v>
      </c>
      <c r="C103" s="217"/>
      <c r="D103" s="71">
        <f>D72</f>
        <v>0.36800000000000005</v>
      </c>
      <c r="E103" s="41">
        <f>E102*D103</f>
        <v>2.9532988407241905</v>
      </c>
    </row>
    <row r="104" spans="1:12">
      <c r="A104" s="37" t="s">
        <v>81</v>
      </c>
      <c r="B104" s="217" t="s">
        <v>137</v>
      </c>
      <c r="C104" s="217"/>
      <c r="D104" s="73">
        <f>0.062%</f>
        <v>6.2E-4</v>
      </c>
      <c r="E104" s="41">
        <f>IF(L104=1,(E48*D104),(E48+E60)*D104)</f>
        <v>1.2794571064628091</v>
      </c>
      <c r="J104" s="30"/>
      <c r="L104">
        <v>1</v>
      </c>
    </row>
    <row r="105" spans="1:12">
      <c r="A105" s="219" t="s">
        <v>138</v>
      </c>
      <c r="B105" s="219"/>
      <c r="C105" s="219"/>
      <c r="D105" s="219"/>
      <c r="E105" s="32">
        <f>SUM(E99:E104)</f>
        <v>91.917459825358321</v>
      </c>
      <c r="G105" s="172"/>
    </row>
    <row r="106" spans="1:12" ht="43.5" customHeight="1"/>
    <row r="107" spans="1:12">
      <c r="A107" s="220" t="s">
        <v>139</v>
      </c>
      <c r="B107" s="220"/>
      <c r="C107" s="220"/>
      <c r="D107" s="220"/>
      <c r="E107" s="220"/>
    </row>
    <row r="108" spans="1:12">
      <c r="A108" s="226" t="s">
        <v>140</v>
      </c>
      <c r="B108" s="226"/>
      <c r="C108" s="226"/>
      <c r="D108" s="226"/>
      <c r="E108" s="226"/>
    </row>
    <row r="109" spans="1:12" ht="7.5" customHeight="1">
      <c r="A109" s="223"/>
      <c r="B109" s="223"/>
      <c r="C109" s="223"/>
      <c r="D109" s="223"/>
      <c r="E109" s="223"/>
    </row>
    <row r="110" spans="1:12">
      <c r="A110" s="220" t="s">
        <v>141</v>
      </c>
      <c r="B110" s="220"/>
      <c r="C110" s="220"/>
      <c r="D110" s="220"/>
      <c r="E110" s="220"/>
    </row>
    <row r="111" spans="1:12">
      <c r="A111" s="221" t="s">
        <v>142</v>
      </c>
      <c r="B111" s="221"/>
      <c r="C111" s="221"/>
      <c r="D111" s="35" t="s">
        <v>74</v>
      </c>
      <c r="E111" s="36" t="s">
        <v>15</v>
      </c>
    </row>
    <row r="112" spans="1:12">
      <c r="A112" s="37" t="s">
        <v>25</v>
      </c>
      <c r="B112" s="217" t="s">
        <v>143</v>
      </c>
      <c r="C112" s="217"/>
      <c r="D112" s="72">
        <v>8.3299999999999999E-2</v>
      </c>
      <c r="E112" s="41">
        <f>($E$48*D112)</f>
        <v>171.90125317476128</v>
      </c>
      <c r="G112" s="178"/>
    </row>
    <row r="113" spans="1:7">
      <c r="A113" s="37" t="s">
        <v>27</v>
      </c>
      <c r="B113" s="217" t="s">
        <v>144</v>
      </c>
      <c r="C113" s="217"/>
      <c r="D113" s="73">
        <v>1.3899999999999999E-2</v>
      </c>
      <c r="E113" s="41">
        <f t="shared" ref="E113:E118" si="1">$E$48*D113</f>
        <v>28.684602870698459</v>
      </c>
      <c r="G113" s="30"/>
    </row>
    <row r="114" spans="1:7">
      <c r="A114" s="37" t="s">
        <v>30</v>
      </c>
      <c r="B114" s="217" t="s">
        <v>142</v>
      </c>
      <c r="C114" s="217"/>
      <c r="D114" s="73">
        <v>2.8E-3</v>
      </c>
      <c r="E114" s="41">
        <f t="shared" si="1"/>
        <v>5.778193384025589</v>
      </c>
      <c r="G114" s="30"/>
    </row>
    <row r="115" spans="1:7">
      <c r="A115" s="37" t="s">
        <v>32</v>
      </c>
      <c r="B115" s="217" t="s">
        <v>145</v>
      </c>
      <c r="C115" s="217"/>
      <c r="D115" s="73">
        <v>2.0000000000000001E-4</v>
      </c>
      <c r="E115" s="41">
        <f t="shared" si="1"/>
        <v>0.41272809885897072</v>
      </c>
      <c r="G115" s="30"/>
    </row>
    <row r="116" spans="1:7">
      <c r="A116" s="37" t="s">
        <v>79</v>
      </c>
      <c r="B116" s="217" t="s">
        <v>146</v>
      </c>
      <c r="C116" s="217"/>
      <c r="D116" s="73">
        <v>6.9999999999999999E-4</v>
      </c>
      <c r="E116" s="41">
        <f t="shared" si="1"/>
        <v>1.4445483460063973</v>
      </c>
      <c r="G116" s="30"/>
    </row>
    <row r="117" spans="1:7">
      <c r="A117" s="37" t="s">
        <v>81</v>
      </c>
      <c r="B117" s="217" t="s">
        <v>147</v>
      </c>
      <c r="C117" s="217"/>
      <c r="D117" s="73">
        <v>2.8999999999999998E-3</v>
      </c>
      <c r="E117" s="41">
        <f t="shared" si="1"/>
        <v>5.9845574334550742</v>
      </c>
      <c r="G117" s="30"/>
    </row>
    <row r="118" spans="1:7">
      <c r="A118" s="37" t="s">
        <v>83</v>
      </c>
      <c r="B118" s="217" t="s">
        <v>90</v>
      </c>
      <c r="C118" s="217"/>
      <c r="D118" s="73">
        <v>0</v>
      </c>
      <c r="E118" s="41">
        <f t="shared" si="1"/>
        <v>0</v>
      </c>
      <c r="G118" s="30"/>
    </row>
    <row r="119" spans="1:7">
      <c r="A119" s="219" t="s">
        <v>148</v>
      </c>
      <c r="B119" s="219"/>
      <c r="C119" s="219"/>
      <c r="D119" s="74">
        <f>SUM(D112:D118)</f>
        <v>0.1038</v>
      </c>
      <c r="E119" s="32">
        <f>SUM(E112:E118)</f>
        <v>214.20588330780578</v>
      </c>
      <c r="G119" s="172"/>
    </row>
    <row r="120" spans="1:7" ht="7.5" customHeight="1">
      <c r="A120" s="223"/>
      <c r="B120" s="223"/>
      <c r="C120" s="223"/>
      <c r="D120" s="223"/>
      <c r="E120" s="223"/>
    </row>
    <row r="121" spans="1:7">
      <c r="A121" s="220" t="s">
        <v>149</v>
      </c>
      <c r="B121" s="220"/>
      <c r="C121" s="220"/>
      <c r="D121" s="220"/>
      <c r="E121" s="220"/>
    </row>
    <row r="122" spans="1:7">
      <c r="A122" s="221" t="s">
        <v>150</v>
      </c>
      <c r="B122" s="221"/>
      <c r="C122" s="221"/>
      <c r="D122" s="35" t="s">
        <v>151</v>
      </c>
      <c r="E122" s="36" t="s">
        <v>15</v>
      </c>
    </row>
    <row r="123" spans="1:7">
      <c r="A123" s="37" t="s">
        <v>25</v>
      </c>
      <c r="B123" s="217" t="s">
        <v>152</v>
      </c>
      <c r="C123" s="217"/>
      <c r="D123" s="75">
        <v>0</v>
      </c>
      <c r="E123" s="41">
        <f>E33*D123</f>
        <v>0</v>
      </c>
    </row>
    <row r="124" spans="1:7">
      <c r="A124" s="219" t="s">
        <v>153</v>
      </c>
      <c r="B124" s="219"/>
      <c r="C124" s="219"/>
      <c r="D124" s="76">
        <f>SUM(D123)</f>
        <v>0</v>
      </c>
      <c r="E124" s="32">
        <f>SUM(E123)</f>
        <v>0</v>
      </c>
    </row>
    <row r="125" spans="1:7" ht="7.5" customHeight="1">
      <c r="A125" s="224"/>
      <c r="B125" s="224"/>
      <c r="C125" s="224"/>
      <c r="D125" s="224"/>
      <c r="E125" s="224"/>
    </row>
    <row r="126" spans="1:7">
      <c r="A126" s="220" t="s">
        <v>154</v>
      </c>
      <c r="B126" s="220"/>
      <c r="C126" s="220"/>
      <c r="D126" s="220"/>
      <c r="E126" s="220"/>
    </row>
    <row r="127" spans="1:7">
      <c r="A127" s="221" t="s">
        <v>125</v>
      </c>
      <c r="B127" s="221"/>
      <c r="C127" s="221"/>
      <c r="D127" s="221"/>
      <c r="E127" s="36" t="s">
        <v>15</v>
      </c>
    </row>
    <row r="128" spans="1:7">
      <c r="A128" s="37" t="s">
        <v>155</v>
      </c>
      <c r="B128" s="225" t="s">
        <v>142</v>
      </c>
      <c r="C128" s="225"/>
      <c r="D128" s="225"/>
      <c r="E128" s="68">
        <f>E119</f>
        <v>214.20588330780578</v>
      </c>
    </row>
    <row r="129" spans="1:7">
      <c r="A129" s="37" t="s">
        <v>156</v>
      </c>
      <c r="B129" s="217" t="s">
        <v>150</v>
      </c>
      <c r="C129" s="217"/>
      <c r="D129" s="217"/>
      <c r="E129" s="68">
        <f>E124</f>
        <v>0</v>
      </c>
    </row>
    <row r="130" spans="1:7">
      <c r="A130" s="77" t="s">
        <v>25</v>
      </c>
      <c r="B130" s="217" t="s">
        <v>100</v>
      </c>
      <c r="C130" s="217"/>
      <c r="D130" s="173">
        <f>D72</f>
        <v>0.36800000000000005</v>
      </c>
      <c r="E130" s="78">
        <f>SUM(E128:E129)*D130</f>
        <v>78.827765057272543</v>
      </c>
    </row>
    <row r="131" spans="1:7">
      <c r="A131" s="219" t="s">
        <v>157</v>
      </c>
      <c r="B131" s="219"/>
      <c r="C131" s="219"/>
      <c r="D131" s="219"/>
      <c r="E131" s="32">
        <f>SUM(E128:E130)</f>
        <v>293.03364836507831</v>
      </c>
    </row>
    <row r="132" spans="1:7" ht="46.5" customHeight="1"/>
    <row r="133" spans="1:7">
      <c r="A133" s="220" t="s">
        <v>158</v>
      </c>
      <c r="B133" s="220"/>
      <c r="C133" s="220"/>
      <c r="D133" s="220"/>
      <c r="E133" s="220"/>
    </row>
    <row r="134" spans="1:7">
      <c r="A134" s="221" t="s">
        <v>159</v>
      </c>
      <c r="B134" s="221"/>
      <c r="C134" s="221"/>
      <c r="D134" s="221"/>
      <c r="E134" s="36" t="s">
        <v>15</v>
      </c>
    </row>
    <row r="135" spans="1:7">
      <c r="A135" s="37" t="s">
        <v>25</v>
      </c>
      <c r="B135" s="217" t="s">
        <v>160</v>
      </c>
      <c r="C135" s="217"/>
      <c r="D135" s="217"/>
      <c r="E135" s="79">
        <v>67.5</v>
      </c>
      <c r="G135" s="30"/>
    </row>
    <row r="136" spans="1:7">
      <c r="A136" s="37" t="s">
        <v>27</v>
      </c>
      <c r="B136" s="217" t="s">
        <v>161</v>
      </c>
      <c r="C136" s="217"/>
      <c r="D136" s="217"/>
      <c r="E136" s="79">
        <v>0</v>
      </c>
      <c r="G136" s="30"/>
    </row>
    <row r="137" spans="1:7">
      <c r="A137" s="37" t="s">
        <v>30</v>
      </c>
      <c r="B137" s="217" t="s">
        <v>162</v>
      </c>
      <c r="C137" s="217"/>
      <c r="D137" s="217"/>
      <c r="E137" s="79">
        <v>0</v>
      </c>
      <c r="G137" s="30"/>
    </row>
    <row r="138" spans="1:7">
      <c r="A138" s="37" t="s">
        <v>32</v>
      </c>
      <c r="B138" s="217" t="s">
        <v>90</v>
      </c>
      <c r="C138" s="217"/>
      <c r="D138" s="217"/>
      <c r="E138" s="79">
        <v>0</v>
      </c>
    </row>
    <row r="139" spans="1:7">
      <c r="A139" s="219" t="s">
        <v>164</v>
      </c>
      <c r="B139" s="219"/>
      <c r="C139" s="219"/>
      <c r="D139" s="219"/>
      <c r="E139" s="32">
        <f>SUM(E135:E138)</f>
        <v>67.5</v>
      </c>
    </row>
    <row r="140" spans="1:7" ht="39.75" customHeight="1"/>
    <row r="141" spans="1:7">
      <c r="A141" s="220" t="s">
        <v>165</v>
      </c>
      <c r="B141" s="220"/>
      <c r="C141" s="220"/>
      <c r="D141" s="220"/>
      <c r="E141" s="220"/>
    </row>
    <row r="142" spans="1:7">
      <c r="A142" s="221" t="s">
        <v>166</v>
      </c>
      <c r="B142" s="221"/>
      <c r="C142" s="221"/>
      <c r="D142" s="35" t="s">
        <v>74</v>
      </c>
      <c r="E142" s="36" t="s">
        <v>15</v>
      </c>
    </row>
    <row r="143" spans="1:7">
      <c r="A143" s="37" t="s">
        <v>25</v>
      </c>
      <c r="B143" s="217" t="s">
        <v>167</v>
      </c>
      <c r="C143" s="217"/>
      <c r="D143" s="40">
        <v>0.02</v>
      </c>
      <c r="E143" s="68">
        <f>SUM(E48,E95,E105,E131,E139)*D143</f>
        <v>92.776658867258917</v>
      </c>
      <c r="G143" s="30"/>
    </row>
    <row r="144" spans="1:7">
      <c r="A144" s="37" t="s">
        <v>27</v>
      </c>
      <c r="B144" s="217" t="s">
        <v>168</v>
      </c>
      <c r="C144" s="217"/>
      <c r="D144" s="40">
        <v>2.46E-2</v>
      </c>
      <c r="E144" s="68">
        <f>SUM(E48,E95,E105,E131,E139,E143)*D144</f>
        <v>116.39759621486306</v>
      </c>
      <c r="G144" s="30"/>
    </row>
    <row r="145" spans="1:7">
      <c r="A145" s="37" t="s">
        <v>169</v>
      </c>
      <c r="B145" s="217" t="s">
        <v>170</v>
      </c>
      <c r="C145" s="217"/>
      <c r="D145" s="73">
        <v>1.6500000000000001E-2</v>
      </c>
      <c r="E145" s="41">
        <f>+D145*$E$150</f>
        <v>91.159109714351729</v>
      </c>
      <c r="G145" s="179"/>
    </row>
    <row r="146" spans="1:7">
      <c r="A146" s="37" t="s">
        <v>171</v>
      </c>
      <c r="B146" s="217" t="s">
        <v>172</v>
      </c>
      <c r="C146" s="217"/>
      <c r="D146" s="73">
        <v>7.5999999999999998E-2</v>
      </c>
      <c r="E146" s="41">
        <f>+D146*$E$150</f>
        <v>419.88438413883222</v>
      </c>
    </row>
    <row r="147" spans="1:7">
      <c r="A147" s="37" t="s">
        <v>173</v>
      </c>
      <c r="B147" s="217" t="s">
        <v>174</v>
      </c>
      <c r="C147" s="217"/>
      <c r="D147" s="73"/>
      <c r="E147" s="41">
        <f>+D147*$E$150</f>
        <v>0</v>
      </c>
    </row>
    <row r="148" spans="1:7">
      <c r="A148" s="37" t="s">
        <v>175</v>
      </c>
      <c r="B148" s="217" t="s">
        <v>176</v>
      </c>
      <c r="C148" s="217"/>
      <c r="D148" s="73">
        <v>0.03</v>
      </c>
      <c r="E148" s="41">
        <f>+D148*$E$150</f>
        <v>165.74383584427588</v>
      </c>
    </row>
    <row r="149" spans="1:7">
      <c r="A149" s="37" t="s">
        <v>30</v>
      </c>
      <c r="B149" s="217" t="s">
        <v>177</v>
      </c>
      <c r="C149" s="217"/>
      <c r="D149" s="72">
        <f>SUM(D145:D148)</f>
        <v>0.1225</v>
      </c>
      <c r="E149" s="68">
        <f>SUM(E145:E148)</f>
        <v>676.78732969745977</v>
      </c>
      <c r="G149" s="172"/>
    </row>
    <row r="150" spans="1:7">
      <c r="A150" s="77"/>
      <c r="B150" s="218" t="s">
        <v>178</v>
      </c>
      <c r="C150" s="218"/>
      <c r="D150" s="80">
        <f>1-D149</f>
        <v>0.87749999999999995</v>
      </c>
      <c r="E150" s="81">
        <f>(E154+E155+E156+E157+E158+E143+E144)/D150</f>
        <v>5524.7945281425291</v>
      </c>
    </row>
    <row r="151" spans="1:7">
      <c r="A151" s="219" t="s">
        <v>179</v>
      </c>
      <c r="B151" s="219"/>
      <c r="C151" s="219"/>
      <c r="D151" s="74">
        <f>SUM(D143,D149,D144)</f>
        <v>0.1671</v>
      </c>
      <c r="E151" s="32">
        <f>SUM(E143,E144,E149)</f>
        <v>885.9615847795817</v>
      </c>
    </row>
    <row r="152" spans="1:7" s="1" customFormat="1" ht="40.5" customHeight="1">
      <c r="A152" s="20"/>
      <c r="D152" s="21"/>
      <c r="E152" s="22"/>
    </row>
    <row r="153" spans="1:7" s="1" customFormat="1">
      <c r="A153" s="212" t="s">
        <v>180</v>
      </c>
      <c r="B153" s="212"/>
      <c r="C153" s="212"/>
      <c r="D153" s="212"/>
      <c r="E153" s="212"/>
    </row>
    <row r="154" spans="1:7" s="1" customFormat="1">
      <c r="A154" s="82" t="s">
        <v>25</v>
      </c>
      <c r="B154" s="210" t="s">
        <v>181</v>
      </c>
      <c r="C154" s="210"/>
      <c r="D154" s="210"/>
      <c r="E154" s="83">
        <f>E48</f>
        <v>2063.6404942948534</v>
      </c>
    </row>
    <row r="155" spans="1:7" s="1" customFormat="1">
      <c r="A155" s="82" t="s">
        <v>27</v>
      </c>
      <c r="B155" s="210" t="s">
        <v>182</v>
      </c>
      <c r="C155" s="210"/>
      <c r="D155" s="210"/>
      <c r="E155" s="83">
        <f>E95</f>
        <v>2122.7413408776561</v>
      </c>
    </row>
    <row r="156" spans="1:7" s="1" customFormat="1">
      <c r="A156" s="82" t="s">
        <v>30</v>
      </c>
      <c r="B156" s="210" t="s">
        <v>183</v>
      </c>
      <c r="C156" s="210"/>
      <c r="D156" s="210"/>
      <c r="E156" s="83">
        <f>E105</f>
        <v>91.917459825358321</v>
      </c>
    </row>
    <row r="157" spans="1:7" s="1" customFormat="1">
      <c r="A157" s="82" t="s">
        <v>32</v>
      </c>
      <c r="B157" s="210" t="s">
        <v>184</v>
      </c>
      <c r="C157" s="210"/>
      <c r="D157" s="210"/>
      <c r="E157" s="83">
        <f>E131</f>
        <v>293.03364836507831</v>
      </c>
    </row>
    <row r="158" spans="1:7" s="1" customFormat="1">
      <c r="A158" s="82" t="s">
        <v>79</v>
      </c>
      <c r="B158" s="210" t="s">
        <v>185</v>
      </c>
      <c r="C158" s="210"/>
      <c r="D158" s="210"/>
      <c r="E158" s="83">
        <f>E139</f>
        <v>67.5</v>
      </c>
    </row>
    <row r="159" spans="1:7" s="1" customFormat="1">
      <c r="A159" s="82" t="s">
        <v>81</v>
      </c>
      <c r="B159" s="210" t="s">
        <v>186</v>
      </c>
      <c r="C159" s="210"/>
      <c r="D159" s="210"/>
      <c r="E159" s="83">
        <f>E151</f>
        <v>885.9615847795817</v>
      </c>
    </row>
    <row r="160" spans="1:7" s="1" customFormat="1">
      <c r="A160" s="211" t="s">
        <v>187</v>
      </c>
      <c r="B160" s="211"/>
      <c r="C160" s="211"/>
      <c r="D160" s="211"/>
      <c r="E160" s="84">
        <f>(SUM(E154:E158)+E143+E144)/(1-D149)</f>
        <v>5524.7945281425291</v>
      </c>
    </row>
    <row r="161" spans="1:5" s="1" customFormat="1">
      <c r="A161" s="49"/>
      <c r="B161" s="49"/>
      <c r="C161" s="49"/>
      <c r="D161" s="49"/>
      <c r="E161" s="50"/>
    </row>
    <row r="162" spans="1:5" s="1" customFormat="1">
      <c r="A162" s="49"/>
      <c r="B162" s="49"/>
      <c r="C162" s="49"/>
      <c r="D162" s="49"/>
      <c r="E162" s="50"/>
    </row>
    <row r="163" spans="1:5" s="1" customFormat="1">
      <c r="A163" s="49"/>
      <c r="B163" s="49"/>
      <c r="C163" s="49"/>
      <c r="D163" s="49"/>
      <c r="E163" s="50"/>
    </row>
    <row r="164" spans="1:5" s="1" customFormat="1">
      <c r="A164" s="20"/>
      <c r="D164" s="21"/>
      <c r="E164" s="22"/>
    </row>
    <row r="165" spans="1:5" s="1" customFormat="1">
      <c r="A165" s="212" t="s">
        <v>14</v>
      </c>
      <c r="B165" s="212"/>
      <c r="C165" s="212"/>
      <c r="D165" s="212"/>
      <c r="E165" s="212"/>
    </row>
    <row r="166" spans="1:5" s="1" customFormat="1">
      <c r="A166" s="216" t="s">
        <v>6</v>
      </c>
      <c r="B166" s="216"/>
      <c r="C166" s="216"/>
      <c r="D166" s="35" t="s">
        <v>74</v>
      </c>
      <c r="E166" s="180" t="s">
        <v>15</v>
      </c>
    </row>
    <row r="167" spans="1:5" s="1" customFormat="1">
      <c r="A167" s="82" t="s">
        <v>25</v>
      </c>
      <c r="B167" s="210" t="s">
        <v>16</v>
      </c>
      <c r="C167" s="210"/>
      <c r="D167" s="72">
        <f t="shared" ref="D167:E169" si="2">D55</f>
        <v>8.3299999999999999E-2</v>
      </c>
      <c r="E167" s="83">
        <f t="shared" si="2"/>
        <v>171.90125317476128</v>
      </c>
    </row>
    <row r="168" spans="1:5" s="1" customFormat="1">
      <c r="A168" s="82" t="s">
        <v>27</v>
      </c>
      <c r="B168" s="210" t="s">
        <v>17</v>
      </c>
      <c r="C168" s="210"/>
      <c r="D168" s="72">
        <f t="shared" si="2"/>
        <v>8.3299999999999999E-2</v>
      </c>
      <c r="E168" s="83">
        <f t="shared" si="2"/>
        <v>171.90125317476128</v>
      </c>
    </row>
    <row r="169" spans="1:5" s="1" customFormat="1">
      <c r="A169" s="82" t="s">
        <v>30</v>
      </c>
      <c r="B169" s="210" t="s">
        <v>18</v>
      </c>
      <c r="C169" s="210"/>
      <c r="D169" s="72">
        <f t="shared" si="2"/>
        <v>3.7699999999999997E-2</v>
      </c>
      <c r="E169" s="83">
        <f t="shared" si="2"/>
        <v>77.799246634915974</v>
      </c>
    </row>
    <row r="170" spans="1:5" s="1" customFormat="1">
      <c r="A170" s="82" t="s">
        <v>32</v>
      </c>
      <c r="B170" s="210" t="s">
        <v>19</v>
      </c>
      <c r="C170" s="210"/>
      <c r="D170" s="72">
        <f>D101+D104</f>
        <v>3.5020000000000003E-2</v>
      </c>
      <c r="E170" s="83">
        <f>E101+E104</f>
        <v>72.268690110205767</v>
      </c>
    </row>
    <row r="171" spans="1:5" s="1" customFormat="1">
      <c r="A171" s="82" t="s">
        <v>79</v>
      </c>
      <c r="B171" s="210" t="s">
        <v>188</v>
      </c>
      <c r="C171" s="210"/>
      <c r="D171" s="72">
        <f>IF(D66=0.01,0.0739,IF(D66=0.02,0.076,IF(D66=0.03,0.0782,0)))</f>
        <v>7.8200000000000006E-2</v>
      </c>
      <c r="E171" s="83">
        <f>E48*D171</f>
        <v>161.37668665385755</v>
      </c>
    </row>
    <row r="172" spans="1:5" s="1" customFormat="1">
      <c r="A172" s="211" t="s">
        <v>189</v>
      </c>
      <c r="B172" s="211"/>
      <c r="C172" s="211"/>
      <c r="D172" s="86">
        <f>SUM(D167:D171)</f>
        <v>0.31751999999999997</v>
      </c>
      <c r="E172" s="84">
        <f>SUM(E167:E171)</f>
        <v>655.24712974850183</v>
      </c>
    </row>
    <row r="173" spans="1:5" s="1" customFormat="1">
      <c r="A173" s="20"/>
      <c r="D173" s="21"/>
      <c r="E173" s="22"/>
    </row>
    <row r="174" spans="1:5" s="1" customFormat="1">
      <c r="A174" s="207" t="s">
        <v>195</v>
      </c>
      <c r="B174" s="207"/>
      <c r="C174" s="207"/>
      <c r="D174" s="207"/>
      <c r="E174" s="207"/>
    </row>
    <row r="175" spans="1:5" s="1" customFormat="1" ht="81" customHeight="1">
      <c r="A175" s="91" t="s">
        <v>35</v>
      </c>
      <c r="B175" s="208" t="s">
        <v>470</v>
      </c>
      <c r="C175" s="208"/>
      <c r="D175" s="208"/>
      <c r="E175" s="208"/>
    </row>
    <row r="176" spans="1:5" s="1" customFormat="1">
      <c r="A176" s="91" t="s">
        <v>38</v>
      </c>
      <c r="B176" s="209"/>
      <c r="C176" s="209"/>
      <c r="D176" s="209"/>
      <c r="E176" s="209"/>
    </row>
    <row r="177" spans="1:5" s="1" customFormat="1">
      <c r="A177" s="91" t="s">
        <v>40</v>
      </c>
      <c r="B177" s="209"/>
      <c r="C177" s="209"/>
      <c r="D177" s="209"/>
      <c r="E177" s="209"/>
    </row>
    <row r="178" spans="1:5" s="1" customFormat="1">
      <c r="A178" s="91" t="s">
        <v>43</v>
      </c>
      <c r="B178" s="209"/>
      <c r="C178" s="209"/>
      <c r="D178" s="209"/>
      <c r="E178" s="209"/>
    </row>
    <row r="179" spans="1:5" s="1" customFormat="1">
      <c r="A179" s="91" t="s">
        <v>46</v>
      </c>
      <c r="B179" s="209"/>
      <c r="C179" s="209"/>
      <c r="D179" s="209"/>
      <c r="E179" s="209"/>
    </row>
    <row r="180" spans="1:5" s="1" customFormat="1">
      <c r="A180" s="91" t="s">
        <v>49</v>
      </c>
      <c r="B180" s="209"/>
      <c r="C180" s="209"/>
      <c r="D180" s="209"/>
      <c r="E180" s="209"/>
    </row>
  </sheetData>
  <mergeCells count="178">
    <mergeCell ref="A1:E1"/>
    <mergeCell ref="A2:E2"/>
    <mergeCell ref="A4:E4"/>
    <mergeCell ref="A6:E6"/>
    <mergeCell ref="B7:C7"/>
    <mergeCell ref="D7:E7"/>
    <mergeCell ref="B8:C8"/>
    <mergeCell ref="D8:E8"/>
    <mergeCell ref="B9:C9"/>
    <mergeCell ref="D9:E9"/>
    <mergeCell ref="B10:C10"/>
    <mergeCell ref="D10:E10"/>
    <mergeCell ref="A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9:E19"/>
    <mergeCell ref="A20:E20"/>
    <mergeCell ref="B21:D21"/>
    <mergeCell ref="A22:E22"/>
    <mergeCell ref="B23:D23"/>
    <mergeCell ref="B24:D24"/>
    <mergeCell ref="B25:D25"/>
    <mergeCell ref="A26:E26"/>
    <mergeCell ref="B27:D27"/>
    <mergeCell ref="B28:D28"/>
    <mergeCell ref="B29:D29"/>
    <mergeCell ref="A30:E30"/>
    <mergeCell ref="B31:C31"/>
    <mergeCell ref="A32:E32"/>
    <mergeCell ref="A33:D33"/>
    <mergeCell ref="A35:E35"/>
    <mergeCell ref="A36:C36"/>
    <mergeCell ref="B37:D37"/>
    <mergeCell ref="B38:C38"/>
    <mergeCell ref="G38:I38"/>
    <mergeCell ref="B39:C39"/>
    <mergeCell ref="C40:C41"/>
    <mergeCell ref="D40:D41"/>
    <mergeCell ref="G41:I41"/>
    <mergeCell ref="A42:A43"/>
    <mergeCell ref="B42:B43"/>
    <mergeCell ref="B46:D46"/>
    <mergeCell ref="B47:D47"/>
    <mergeCell ref="A48:D48"/>
    <mergeCell ref="A50:E50"/>
    <mergeCell ref="A51:E51"/>
    <mergeCell ref="A52:E52"/>
    <mergeCell ref="A53:E53"/>
    <mergeCell ref="A54:C54"/>
    <mergeCell ref="B55:C55"/>
    <mergeCell ref="B56:C56"/>
    <mergeCell ref="B57:C57"/>
    <mergeCell ref="B58:C58"/>
    <mergeCell ref="B59:C59"/>
    <mergeCell ref="A60:D60"/>
    <mergeCell ref="A61:E61"/>
    <mergeCell ref="A62:E62"/>
    <mergeCell ref="A63:C63"/>
    <mergeCell ref="B64:C64"/>
    <mergeCell ref="B65:C65"/>
    <mergeCell ref="B66:C66"/>
    <mergeCell ref="B67:C67"/>
    <mergeCell ref="B69:C69"/>
    <mergeCell ref="B70:C70"/>
    <mergeCell ref="B71:C71"/>
    <mergeCell ref="A72:C72"/>
    <mergeCell ref="A73:E73"/>
    <mergeCell ref="A74:E74"/>
    <mergeCell ref="A75:C75"/>
    <mergeCell ref="A76:A78"/>
    <mergeCell ref="C76:C77"/>
    <mergeCell ref="D76:D77"/>
    <mergeCell ref="B78:D78"/>
    <mergeCell ref="A79:A81"/>
    <mergeCell ref="C79:C80"/>
    <mergeCell ref="D79:D80"/>
    <mergeCell ref="B81:D81"/>
    <mergeCell ref="B82:D82"/>
    <mergeCell ref="B83:D83"/>
    <mergeCell ref="B84:D84"/>
    <mergeCell ref="B85:D85"/>
    <mergeCell ref="B86:D86"/>
    <mergeCell ref="B87:D87"/>
    <mergeCell ref="A88:D88"/>
    <mergeCell ref="A89:E89"/>
    <mergeCell ref="A90:E90"/>
    <mergeCell ref="A91:D91"/>
    <mergeCell ref="B92:D92"/>
    <mergeCell ref="B93:D93"/>
    <mergeCell ref="B94:D94"/>
    <mergeCell ref="A95:D95"/>
    <mergeCell ref="A97:E97"/>
    <mergeCell ref="A98:C98"/>
    <mergeCell ref="G98:I98"/>
    <mergeCell ref="B99:C99"/>
    <mergeCell ref="G99:I99"/>
    <mergeCell ref="B100:C100"/>
    <mergeCell ref="B101:C101"/>
    <mergeCell ref="B102:C102"/>
    <mergeCell ref="B103:C103"/>
    <mergeCell ref="B104:C104"/>
    <mergeCell ref="A105:D105"/>
    <mergeCell ref="A107:E107"/>
    <mergeCell ref="A108:E108"/>
    <mergeCell ref="A109:E109"/>
    <mergeCell ref="A110:E110"/>
    <mergeCell ref="A111:C111"/>
    <mergeCell ref="B112:C112"/>
    <mergeCell ref="B113:C113"/>
    <mergeCell ref="B114:C114"/>
    <mergeCell ref="B115:C115"/>
    <mergeCell ref="B116:C116"/>
    <mergeCell ref="B117:C117"/>
    <mergeCell ref="B118:C118"/>
    <mergeCell ref="A119:C119"/>
    <mergeCell ref="A120:E120"/>
    <mergeCell ref="A121:E121"/>
    <mergeCell ref="A122:C122"/>
    <mergeCell ref="B123:C123"/>
    <mergeCell ref="A124:C124"/>
    <mergeCell ref="A125:E125"/>
    <mergeCell ref="A126:E126"/>
    <mergeCell ref="A127:D127"/>
    <mergeCell ref="B128:D128"/>
    <mergeCell ref="B129:D129"/>
    <mergeCell ref="B130:C130"/>
    <mergeCell ref="A131:D131"/>
    <mergeCell ref="A133:E133"/>
    <mergeCell ref="A134:D134"/>
    <mergeCell ref="B135:D135"/>
    <mergeCell ref="B136:D136"/>
    <mergeCell ref="B137:D137"/>
    <mergeCell ref="B138:D138"/>
    <mergeCell ref="A139:D139"/>
    <mergeCell ref="A141:E141"/>
    <mergeCell ref="A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A151:C151"/>
    <mergeCell ref="A153:E153"/>
    <mergeCell ref="B154:D154"/>
    <mergeCell ref="B155:D155"/>
    <mergeCell ref="B156:D156"/>
    <mergeCell ref="B157:D157"/>
    <mergeCell ref="B158:D158"/>
    <mergeCell ref="B159:D159"/>
    <mergeCell ref="A160:D160"/>
    <mergeCell ref="A165:E165"/>
    <mergeCell ref="B176:E176"/>
    <mergeCell ref="B177:E177"/>
    <mergeCell ref="B178:E178"/>
    <mergeCell ref="B179:E179"/>
    <mergeCell ref="B180:E180"/>
    <mergeCell ref="A166:C166"/>
    <mergeCell ref="B167:C167"/>
    <mergeCell ref="B168:C168"/>
    <mergeCell ref="B169:C169"/>
    <mergeCell ref="B170:C170"/>
    <mergeCell ref="B171:C171"/>
    <mergeCell ref="A172:C172"/>
    <mergeCell ref="A174:E174"/>
    <mergeCell ref="B175:E175"/>
  </mergeCells>
  <conditionalFormatting sqref="D58">
    <cfRule type="cellIs" dxfId="3" priority="2" operator="notEqual">
      <formula>0.121</formula>
    </cfRule>
    <cfRule type="cellIs" dxfId="2" priority="3" operator="equal">
      <formula>0.121</formula>
    </cfRule>
  </conditionalFormatting>
  <printOptions horizontalCentered="1"/>
  <pageMargins left="0.7" right="0.7" top="0.75" bottom="0.75" header="0.3" footer="0.3"/>
  <pageSetup paperSize="9" fitToHeight="0" pageOrder="overThenDown" orientation="landscape" horizontalDpi="300" verticalDpi="300"/>
  <headerFooter>
    <oddHeader>&amp;C&amp;A</oddHeader>
    <oddFooter>&amp;CPágina &amp;P</oddFooter>
  </headerFooter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77"/>
  <sheetViews>
    <sheetView showGridLines="0" tabSelected="1" topLeftCell="A134" zoomScale="110" zoomScaleNormal="110" workbookViewId="0">
      <selection activeCell="E149" sqref="E149"/>
    </sheetView>
  </sheetViews>
  <sheetFormatPr defaultColWidth="10.75" defaultRowHeight="14"/>
  <cols>
    <col min="1" max="1" width="3.75" style="20" customWidth="1"/>
    <col min="2" max="2" width="39.5" customWidth="1"/>
    <col min="3" max="3" width="13.25" style="1" customWidth="1"/>
    <col min="4" max="4" width="17.33203125" style="21" customWidth="1"/>
    <col min="5" max="5" width="14.5" style="22" customWidth="1"/>
    <col min="6" max="6" width="3.33203125" style="1" hidden="1" customWidth="1"/>
    <col min="7" max="7" width="13.08203125" customWidth="1"/>
    <col min="9" max="9" width="17.58203125" customWidth="1"/>
    <col min="10" max="10" width="22.25" customWidth="1"/>
    <col min="11" max="11" width="50.83203125" hidden="1" customWidth="1"/>
    <col min="12" max="12" width="17.25" hidden="1" customWidth="1"/>
  </cols>
  <sheetData>
    <row r="1" spans="1:7">
      <c r="A1" s="243" t="str">
        <f>Globalizadora!A5</f>
        <v>Processo Administrativo: 23503.000998/2024-62</v>
      </c>
      <c r="B1" s="243"/>
      <c r="C1" s="243"/>
      <c r="D1" s="243"/>
      <c r="E1" s="243"/>
    </row>
    <row r="2" spans="1:7">
      <c r="A2" s="244" t="str">
        <f>Globalizadora!A6</f>
        <v>Pregão Eletrônico Nº:</v>
      </c>
      <c r="B2" s="244"/>
      <c r="C2" s="244"/>
      <c r="D2" s="244"/>
      <c r="E2" s="244"/>
    </row>
    <row r="4" spans="1:7">
      <c r="A4" s="245" t="s">
        <v>472</v>
      </c>
      <c r="B4" s="245"/>
      <c r="C4" s="245"/>
      <c r="D4" s="245"/>
      <c r="E4" s="245"/>
    </row>
    <row r="5" spans="1:7" ht="4.5" customHeight="1">
      <c r="A5" s="23"/>
    </row>
    <row r="6" spans="1:7">
      <c r="A6" s="220" t="s">
        <v>24</v>
      </c>
      <c r="B6" s="220"/>
      <c r="C6" s="220"/>
      <c r="D6" s="220"/>
      <c r="E6" s="220"/>
    </row>
    <row r="7" spans="1:7">
      <c r="A7" s="25" t="s">
        <v>25</v>
      </c>
      <c r="B7" s="235" t="s">
        <v>26</v>
      </c>
      <c r="C7" s="235"/>
      <c r="D7" s="246"/>
      <c r="E7" s="246"/>
    </row>
    <row r="8" spans="1:7">
      <c r="A8" s="25" t="s">
        <v>27</v>
      </c>
      <c r="B8" s="235" t="s">
        <v>28</v>
      </c>
      <c r="C8" s="235"/>
      <c r="D8" s="264" t="s">
        <v>454</v>
      </c>
      <c r="E8" s="264"/>
    </row>
    <row r="9" spans="1:7">
      <c r="A9" s="25" t="s">
        <v>30</v>
      </c>
      <c r="B9" s="235" t="s">
        <v>31</v>
      </c>
      <c r="C9" s="235"/>
      <c r="D9" s="237">
        <v>2025</v>
      </c>
      <c r="E9" s="237"/>
    </row>
    <row r="10" spans="1:7">
      <c r="A10" s="25" t="s">
        <v>32</v>
      </c>
      <c r="B10" s="238" t="s">
        <v>33</v>
      </c>
      <c r="C10" s="238"/>
      <c r="D10" s="237">
        <v>60</v>
      </c>
      <c r="E10" s="237"/>
    </row>
    <row r="11" spans="1:7">
      <c r="A11" s="220" t="s">
        <v>34</v>
      </c>
      <c r="B11" s="220"/>
      <c r="C11" s="220"/>
      <c r="D11" s="220"/>
      <c r="E11" s="220"/>
    </row>
    <row r="12" spans="1:7">
      <c r="A12" s="25" t="s">
        <v>35</v>
      </c>
      <c r="B12" s="235" t="s">
        <v>36</v>
      </c>
      <c r="C12" s="235"/>
      <c r="D12" s="240" t="s">
        <v>473</v>
      </c>
      <c r="E12" s="240"/>
    </row>
    <row r="13" spans="1:7">
      <c r="A13" s="25" t="s">
        <v>38</v>
      </c>
      <c r="B13" s="235" t="s">
        <v>39</v>
      </c>
      <c r="C13" s="235"/>
      <c r="D13" s="263">
        <v>2603.9699999999998</v>
      </c>
      <c r="E13" s="263"/>
    </row>
    <row r="14" spans="1:7" ht="13.5" customHeight="1">
      <c r="A14" s="25" t="s">
        <v>40</v>
      </c>
      <c r="B14" s="235" t="s">
        <v>41</v>
      </c>
      <c r="C14" s="235"/>
      <c r="D14" s="242" t="s">
        <v>474</v>
      </c>
      <c r="E14" s="242"/>
    </row>
    <row r="15" spans="1:7">
      <c r="A15" s="25" t="s">
        <v>43</v>
      </c>
      <c r="B15" s="235" t="s">
        <v>44</v>
      </c>
      <c r="C15" s="235"/>
      <c r="D15" s="236" t="s">
        <v>45</v>
      </c>
      <c r="E15" s="236"/>
    </row>
    <row r="16" spans="1:7" ht="13.5" customHeight="1">
      <c r="A16" s="25" t="s">
        <v>46</v>
      </c>
      <c r="B16" s="235" t="s">
        <v>47</v>
      </c>
      <c r="C16" s="235"/>
      <c r="D16" s="266" t="s">
        <v>475</v>
      </c>
      <c r="E16" s="266"/>
      <c r="G16" s="157"/>
    </row>
    <row r="17" spans="1:7" ht="26.25" customHeight="1">
      <c r="A17" s="27" t="s">
        <v>49</v>
      </c>
      <c r="B17" s="238" t="s">
        <v>50</v>
      </c>
      <c r="C17" s="238"/>
      <c r="D17" s="239" t="s">
        <v>51</v>
      </c>
      <c r="E17" s="239"/>
    </row>
    <row r="18" spans="1:7">
      <c r="A18" s="23"/>
    </row>
    <row r="19" spans="1:7">
      <c r="A19" s="220" t="s">
        <v>52</v>
      </c>
      <c r="B19" s="220"/>
      <c r="C19" s="220"/>
      <c r="D19" s="220"/>
      <c r="E19" s="220"/>
    </row>
    <row r="20" spans="1:7" ht="7.5" customHeight="1">
      <c r="A20" s="234"/>
      <c r="B20" s="234"/>
      <c r="C20" s="234"/>
      <c r="D20" s="234"/>
      <c r="E20" s="234"/>
    </row>
    <row r="21" spans="1:7">
      <c r="A21" s="25" t="s">
        <v>35</v>
      </c>
      <c r="B21" s="233" t="s">
        <v>53</v>
      </c>
      <c r="C21" s="233"/>
      <c r="D21" s="233"/>
      <c r="E21" s="28" t="s">
        <v>54</v>
      </c>
    </row>
    <row r="22" spans="1:7" ht="7.5" customHeight="1">
      <c r="A22" s="234"/>
      <c r="B22" s="234"/>
      <c r="C22" s="234"/>
      <c r="D22" s="234"/>
      <c r="E22" s="234"/>
    </row>
    <row r="23" spans="1:7">
      <c r="A23" s="25" t="s">
        <v>38</v>
      </c>
      <c r="B23" s="233" t="s">
        <v>55</v>
      </c>
      <c r="C23" s="233"/>
      <c r="D23" s="233"/>
      <c r="E23" s="26" t="s">
        <v>56</v>
      </c>
    </row>
    <row r="24" spans="1:7">
      <c r="A24" s="25" t="s">
        <v>40</v>
      </c>
      <c r="B24" s="233" t="s">
        <v>57</v>
      </c>
      <c r="C24" s="233"/>
      <c r="D24" s="233"/>
      <c r="E24" s="26">
        <v>44</v>
      </c>
    </row>
    <row r="25" spans="1:7">
      <c r="A25" s="25" t="s">
        <v>43</v>
      </c>
      <c r="B25" s="233" t="s">
        <v>58</v>
      </c>
      <c r="C25" s="233"/>
      <c r="D25" s="233"/>
      <c r="E25" s="26">
        <v>2</v>
      </c>
    </row>
    <row r="26" spans="1:7" ht="7.5" customHeight="1">
      <c r="A26" s="234"/>
      <c r="B26" s="234"/>
      <c r="C26" s="234"/>
      <c r="D26" s="234"/>
      <c r="E26" s="234"/>
    </row>
    <row r="27" spans="1:7">
      <c r="A27" s="25" t="s">
        <v>46</v>
      </c>
      <c r="B27" s="233" t="s">
        <v>60</v>
      </c>
      <c r="C27" s="233"/>
      <c r="D27" s="233"/>
      <c r="E27" s="28">
        <v>3.5</v>
      </c>
    </row>
    <row r="28" spans="1:7">
      <c r="A28" s="25" t="s">
        <v>49</v>
      </c>
      <c r="B28" s="233" t="s">
        <v>61</v>
      </c>
      <c r="C28" s="233"/>
      <c r="D28" s="233"/>
      <c r="E28" s="26">
        <v>2</v>
      </c>
    </row>
    <row r="29" spans="1:7">
      <c r="A29" s="25" t="s">
        <v>62</v>
      </c>
      <c r="B29" s="233" t="s">
        <v>63</v>
      </c>
      <c r="C29" s="233"/>
      <c r="D29" s="233"/>
      <c r="E29" s="28">
        <v>29.15</v>
      </c>
      <c r="G29" s="30"/>
    </row>
    <row r="30" spans="1:7" ht="7.5" customHeight="1">
      <c r="A30" s="234"/>
      <c r="B30" s="234"/>
      <c r="C30" s="234"/>
      <c r="D30" s="234"/>
      <c r="E30" s="234"/>
    </row>
    <row r="31" spans="1:7">
      <c r="A31" s="25" t="s">
        <v>64</v>
      </c>
      <c r="B31" s="233" t="s">
        <v>65</v>
      </c>
      <c r="C31" s="233"/>
      <c r="D31" s="31" t="s">
        <v>66</v>
      </c>
      <c r="E31" s="28">
        <v>1518</v>
      </c>
    </row>
    <row r="32" spans="1:7" ht="7.5" customHeight="1">
      <c r="A32" s="234"/>
      <c r="B32" s="234"/>
      <c r="C32" s="234"/>
      <c r="D32" s="234"/>
      <c r="E32" s="234"/>
    </row>
    <row r="33" spans="1:12">
      <c r="A33" s="219" t="s">
        <v>67</v>
      </c>
      <c r="B33" s="219"/>
      <c r="C33" s="219"/>
      <c r="D33" s="219"/>
      <c r="E33" s="32">
        <f>(E37+E38+E39)/(E24*5)</f>
        <v>11.836227272727271</v>
      </c>
    </row>
    <row r="34" spans="1:12">
      <c r="A34" s="33"/>
    </row>
    <row r="35" spans="1:12">
      <c r="A35" s="220" t="s">
        <v>68</v>
      </c>
      <c r="B35" s="220"/>
      <c r="C35" s="220"/>
      <c r="D35" s="220"/>
      <c r="E35" s="220"/>
    </row>
    <row r="36" spans="1:12">
      <c r="A36" s="221" t="s">
        <v>73</v>
      </c>
      <c r="B36" s="221"/>
      <c r="C36" s="221"/>
      <c r="D36" s="35" t="s">
        <v>74</v>
      </c>
      <c r="E36" s="36" t="s">
        <v>15</v>
      </c>
    </row>
    <row r="37" spans="1:12">
      <c r="A37" s="37" t="s">
        <v>25</v>
      </c>
      <c r="B37" s="217" t="s">
        <v>75</v>
      </c>
      <c r="C37" s="217"/>
      <c r="D37" s="217"/>
      <c r="E37" s="39">
        <f>D13</f>
        <v>2603.9699999999998</v>
      </c>
    </row>
    <row r="38" spans="1:12">
      <c r="A38" s="37" t="s">
        <v>27</v>
      </c>
      <c r="B38" s="217" t="s">
        <v>76</v>
      </c>
      <c r="C38" s="217"/>
      <c r="D38" s="181">
        <v>0</v>
      </c>
      <c r="E38" s="41">
        <f>E37*D38</f>
        <v>0</v>
      </c>
      <c r="G38" s="261"/>
      <c r="H38" s="261"/>
      <c r="I38" s="261"/>
      <c r="K38" t="s">
        <v>458</v>
      </c>
      <c r="L38" t="s">
        <v>459</v>
      </c>
    </row>
    <row r="39" spans="1:12">
      <c r="A39" s="37" t="s">
        <v>30</v>
      </c>
      <c r="B39" s="217" t="s">
        <v>77</v>
      </c>
      <c r="C39" s="217"/>
      <c r="D39" s="181">
        <v>0</v>
      </c>
      <c r="E39" s="41">
        <f>IF(L39=1,E31*D39,E37*D39)</f>
        <v>0</v>
      </c>
      <c r="K39" t="s">
        <v>460</v>
      </c>
      <c r="L39">
        <v>1</v>
      </c>
    </row>
    <row r="40" spans="1:12">
      <c r="A40" s="37" t="s">
        <v>32</v>
      </c>
      <c r="B40" s="43" t="s">
        <v>78</v>
      </c>
      <c r="C40" s="229">
        <v>0</v>
      </c>
      <c r="D40" s="265">
        <v>0.2</v>
      </c>
      <c r="E40" s="41">
        <f>E33*D40*C40</f>
        <v>0</v>
      </c>
      <c r="K40" t="s">
        <v>462</v>
      </c>
    </row>
    <row r="41" spans="1:12">
      <c r="A41" s="37" t="s">
        <v>79</v>
      </c>
      <c r="B41" s="43" t="s">
        <v>80</v>
      </c>
      <c r="C41" s="229"/>
      <c r="D41" s="265"/>
      <c r="E41" s="41">
        <f>(((E33*1.14285714)*D40)-(E33*D40))*C40</f>
        <v>0</v>
      </c>
      <c r="G41" s="261"/>
      <c r="H41" s="261"/>
      <c r="I41" s="261"/>
      <c r="K41" t="s">
        <v>464</v>
      </c>
      <c r="L41" t="s">
        <v>459</v>
      </c>
    </row>
    <row r="42" spans="1:12">
      <c r="A42" s="228" t="s">
        <v>81</v>
      </c>
      <c r="B42" s="217" t="s">
        <v>82</v>
      </c>
      <c r="C42" s="45">
        <v>0</v>
      </c>
      <c r="D42" s="182">
        <v>0.6</v>
      </c>
      <c r="E42" s="41">
        <f>IF(L42=1,($E$33+($E$33*D42))*C42,($E$33*D42)*C42)</f>
        <v>0</v>
      </c>
      <c r="K42" t="s">
        <v>465</v>
      </c>
      <c r="L42">
        <v>2</v>
      </c>
    </row>
    <row r="43" spans="1:12">
      <c r="A43" s="228"/>
      <c r="B43" s="217"/>
      <c r="C43" s="45">
        <v>0</v>
      </c>
      <c r="D43" s="182">
        <v>1</v>
      </c>
      <c r="E43" s="41">
        <f>IF(L43=1,($E$33+($E$33*D43))*C43,($E$33*D43)*C43)</f>
        <v>0</v>
      </c>
      <c r="K43" t="s">
        <v>466</v>
      </c>
      <c r="L43">
        <v>2</v>
      </c>
    </row>
    <row r="44" spans="1:12">
      <c r="A44" s="44" t="s">
        <v>83</v>
      </c>
      <c r="B44" s="38" t="s">
        <v>84</v>
      </c>
      <c r="C44" s="45">
        <v>0</v>
      </c>
      <c r="D44" s="182">
        <v>1</v>
      </c>
      <c r="E44" s="41">
        <f>IF(L44=1,($E$33+($E$33*D44))*C44,($E$33*D44)*C44)</f>
        <v>0</v>
      </c>
      <c r="L44">
        <v>2</v>
      </c>
    </row>
    <row r="45" spans="1:12">
      <c r="A45" s="37" t="s">
        <v>85</v>
      </c>
      <c r="B45" s="47" t="s">
        <v>86</v>
      </c>
      <c r="C45" s="45">
        <v>0</v>
      </c>
      <c r="D45" s="182">
        <v>0.5</v>
      </c>
      <c r="E45" s="41">
        <f>IF(L45=1,($E$33+($E$33*D45))*C45,($E$33*D45)*C45)</f>
        <v>0</v>
      </c>
      <c r="L45">
        <v>2</v>
      </c>
    </row>
    <row r="46" spans="1:12">
      <c r="A46" s="37" t="s">
        <v>87</v>
      </c>
      <c r="B46" s="232" t="s">
        <v>88</v>
      </c>
      <c r="C46" s="232"/>
      <c r="D46" s="232"/>
      <c r="E46" s="41">
        <f>SUM(E42:E45)*20%</f>
        <v>0</v>
      </c>
    </row>
    <row r="47" spans="1:12">
      <c r="A47" s="37" t="s">
        <v>89</v>
      </c>
      <c r="B47" s="217" t="s">
        <v>90</v>
      </c>
      <c r="C47" s="217"/>
      <c r="D47" s="217"/>
      <c r="E47" s="28">
        <v>0</v>
      </c>
    </row>
    <row r="48" spans="1:12">
      <c r="A48" s="219" t="s">
        <v>91</v>
      </c>
      <c r="B48" s="219"/>
      <c r="C48" s="219"/>
      <c r="D48" s="219"/>
      <c r="E48" s="32">
        <f>SUM(E37:E47)</f>
        <v>2603.9699999999998</v>
      </c>
    </row>
    <row r="49" spans="1:11" ht="39" customHeight="1">
      <c r="A49" s="49"/>
      <c r="B49" s="49"/>
      <c r="C49" s="49"/>
      <c r="D49" s="49"/>
      <c r="E49" s="50"/>
    </row>
    <row r="50" spans="1:11" s="1" customFormat="1">
      <c r="A50" s="220" t="s">
        <v>92</v>
      </c>
      <c r="B50" s="220"/>
      <c r="C50" s="220"/>
      <c r="D50" s="220"/>
      <c r="E50" s="220"/>
    </row>
    <row r="51" spans="1:11" s="1" customFormat="1">
      <c r="A51" s="226" t="s">
        <v>93</v>
      </c>
      <c r="B51" s="226"/>
      <c r="C51" s="226"/>
      <c r="D51" s="226"/>
      <c r="E51" s="226"/>
    </row>
    <row r="52" spans="1:11" s="1" customFormat="1" ht="7.5" customHeight="1">
      <c r="A52" s="223"/>
      <c r="B52" s="223"/>
      <c r="C52" s="223"/>
      <c r="D52" s="223"/>
      <c r="E52" s="223"/>
    </row>
    <row r="53" spans="1:11" s="1" customFormat="1">
      <c r="A53" s="220" t="s">
        <v>94</v>
      </c>
      <c r="B53" s="220"/>
      <c r="C53" s="220"/>
      <c r="D53" s="220"/>
      <c r="E53" s="220"/>
    </row>
    <row r="54" spans="1:11" s="1" customFormat="1">
      <c r="A54" s="221" t="s">
        <v>95</v>
      </c>
      <c r="B54" s="221"/>
      <c r="C54" s="221"/>
      <c r="D54" s="35" t="s">
        <v>74</v>
      </c>
      <c r="E54" s="36" t="s">
        <v>15</v>
      </c>
    </row>
    <row r="55" spans="1:11" s="1" customFormat="1">
      <c r="A55" s="37" t="s">
        <v>25</v>
      </c>
      <c r="B55" s="217" t="s">
        <v>16</v>
      </c>
      <c r="C55" s="217"/>
      <c r="D55" s="73">
        <v>8.3299999999999999E-2</v>
      </c>
      <c r="E55" s="68">
        <f>E48*D55</f>
        <v>216.91070099999999</v>
      </c>
    </row>
    <row r="56" spans="1:11" ht="14.5">
      <c r="A56" s="37" t="s">
        <v>96</v>
      </c>
      <c r="B56" s="231" t="s">
        <v>17</v>
      </c>
      <c r="C56" s="231"/>
      <c r="D56" s="169">
        <v>8.3299999999999999E-2</v>
      </c>
      <c r="E56" s="176">
        <f>E48*D56</f>
        <v>216.91070099999999</v>
      </c>
    </row>
    <row r="57" spans="1:11" ht="14.5">
      <c r="A57" s="55" t="s">
        <v>97</v>
      </c>
      <c r="B57" s="217" t="s">
        <v>98</v>
      </c>
      <c r="C57" s="217"/>
      <c r="D57" s="73">
        <v>3.7699999999999997E-2</v>
      </c>
      <c r="E57" s="170">
        <f>E48*D57</f>
        <v>98.169668999999985</v>
      </c>
      <c r="K57" s="57"/>
    </row>
    <row r="58" spans="1:11">
      <c r="A58" s="55" t="s">
        <v>27</v>
      </c>
      <c r="B58" s="217" t="s">
        <v>99</v>
      </c>
      <c r="C58" s="217"/>
      <c r="D58" s="72">
        <f>SUM(D56:D57)</f>
        <v>0.121</v>
      </c>
      <c r="E58" s="171">
        <f>SUM(E56:E57)</f>
        <v>315.08036999999996</v>
      </c>
      <c r="G58" s="172"/>
      <c r="K58" s="60"/>
    </row>
    <row r="59" spans="1:11">
      <c r="A59" s="61" t="s">
        <v>30</v>
      </c>
      <c r="B59" s="217" t="s">
        <v>100</v>
      </c>
      <c r="C59" s="217"/>
      <c r="D59" s="173">
        <f>D72</f>
        <v>0.36800000000000005</v>
      </c>
      <c r="E59" s="174">
        <f>SUM(E55,E58)*D59</f>
        <v>195.77271412799999</v>
      </c>
      <c r="F59" s="1">
        <v>1</v>
      </c>
      <c r="K59" s="60"/>
    </row>
    <row r="60" spans="1:11">
      <c r="A60" s="219" t="s">
        <v>101</v>
      </c>
      <c r="B60" s="219"/>
      <c r="C60" s="219"/>
      <c r="D60" s="219"/>
      <c r="E60" s="32">
        <f>SUM(E55,E58,E59)</f>
        <v>727.76378512799988</v>
      </c>
      <c r="K60" s="60"/>
    </row>
    <row r="61" spans="1:11" ht="14.25" customHeight="1">
      <c r="A61" s="223"/>
      <c r="B61" s="223"/>
      <c r="C61" s="223"/>
      <c r="D61" s="223"/>
      <c r="E61" s="223"/>
      <c r="K61" s="60"/>
    </row>
    <row r="62" spans="1:11">
      <c r="A62" s="220" t="s">
        <v>102</v>
      </c>
      <c r="B62" s="220"/>
      <c r="C62" s="220"/>
      <c r="D62" s="220"/>
      <c r="E62" s="220"/>
    </row>
    <row r="63" spans="1:11">
      <c r="A63" s="221" t="s">
        <v>103</v>
      </c>
      <c r="B63" s="221"/>
      <c r="C63" s="221"/>
      <c r="D63" s="35" t="s">
        <v>74</v>
      </c>
      <c r="E63" s="36" t="s">
        <v>15</v>
      </c>
    </row>
    <row r="64" spans="1:11">
      <c r="A64" s="37" t="s">
        <v>25</v>
      </c>
      <c r="B64" s="217" t="s">
        <v>104</v>
      </c>
      <c r="C64" s="217"/>
      <c r="D64" s="46">
        <v>0.2</v>
      </c>
      <c r="E64" s="41">
        <f t="shared" ref="E64:E71" si="0">($E$48+$E$60)*D64</f>
        <v>666.34675702560003</v>
      </c>
    </row>
    <row r="65" spans="1:8">
      <c r="A65" s="37" t="s">
        <v>27</v>
      </c>
      <c r="B65" s="217" t="s">
        <v>105</v>
      </c>
      <c r="C65" s="217"/>
      <c r="D65" s="46">
        <v>2.5000000000000001E-2</v>
      </c>
      <c r="E65" s="41">
        <f t="shared" si="0"/>
        <v>83.293344628200003</v>
      </c>
    </row>
    <row r="66" spans="1:8">
      <c r="A66" s="37" t="s">
        <v>30</v>
      </c>
      <c r="B66" s="217" t="s">
        <v>106</v>
      </c>
      <c r="C66" s="217"/>
      <c r="D66" s="175">
        <v>0.03</v>
      </c>
      <c r="E66" s="41">
        <f t="shared" si="0"/>
        <v>99.95201355383999</v>
      </c>
      <c r="G66" s="30"/>
    </row>
    <row r="67" spans="1:8">
      <c r="A67" s="37" t="s">
        <v>32</v>
      </c>
      <c r="B67" s="217" t="s">
        <v>107</v>
      </c>
      <c r="C67" s="217"/>
      <c r="D67" s="46">
        <v>1.4999999999999999E-2</v>
      </c>
      <c r="E67" s="41">
        <f t="shared" si="0"/>
        <v>49.976006776919995</v>
      </c>
      <c r="H67" s="172"/>
    </row>
    <row r="68" spans="1:8">
      <c r="A68" s="37" t="s">
        <v>79</v>
      </c>
      <c r="B68" s="38" t="s">
        <v>108</v>
      </c>
      <c r="C68" s="45"/>
      <c r="D68" s="46">
        <v>0.01</v>
      </c>
      <c r="E68" s="41">
        <f t="shared" si="0"/>
        <v>33.317337851280001</v>
      </c>
    </row>
    <row r="69" spans="1:8">
      <c r="A69" s="37" t="s">
        <v>81</v>
      </c>
      <c r="B69" s="217" t="s">
        <v>109</v>
      </c>
      <c r="C69" s="217"/>
      <c r="D69" s="46">
        <v>6.0000000000000001E-3</v>
      </c>
      <c r="E69" s="41">
        <f t="shared" si="0"/>
        <v>19.990402710767999</v>
      </c>
    </row>
    <row r="70" spans="1:8">
      <c r="A70" s="37" t="s">
        <v>83</v>
      </c>
      <c r="B70" s="217" t="s">
        <v>110</v>
      </c>
      <c r="C70" s="217"/>
      <c r="D70" s="46">
        <v>2E-3</v>
      </c>
      <c r="E70" s="41">
        <f t="shared" si="0"/>
        <v>6.6634675702559996</v>
      </c>
    </row>
    <row r="71" spans="1:8">
      <c r="A71" s="37" t="s">
        <v>85</v>
      </c>
      <c r="B71" s="217" t="s">
        <v>111</v>
      </c>
      <c r="C71" s="217"/>
      <c r="D71" s="46">
        <v>0.08</v>
      </c>
      <c r="E71" s="41">
        <f t="shared" si="0"/>
        <v>266.53870281024001</v>
      </c>
    </row>
    <row r="72" spans="1:8">
      <c r="A72" s="219" t="s">
        <v>112</v>
      </c>
      <c r="B72" s="219"/>
      <c r="C72" s="219"/>
      <c r="D72" s="74">
        <f>SUM(D64:D71)</f>
        <v>0.36800000000000005</v>
      </c>
      <c r="E72" s="32">
        <f>SUM(E64:E71)</f>
        <v>1226.078032927104</v>
      </c>
      <c r="F72" s="1">
        <v>1</v>
      </c>
      <c r="G72" s="172"/>
      <c r="H72" s="172"/>
    </row>
    <row r="73" spans="1:8" ht="7.5" customHeight="1">
      <c r="A73" s="223"/>
      <c r="B73" s="223"/>
      <c r="C73" s="223"/>
      <c r="D73" s="223"/>
      <c r="E73" s="223"/>
    </row>
    <row r="74" spans="1:8">
      <c r="A74" s="220" t="s">
        <v>113</v>
      </c>
      <c r="B74" s="220"/>
      <c r="C74" s="220"/>
      <c r="D74" s="220"/>
      <c r="E74" s="220"/>
    </row>
    <row r="75" spans="1:8">
      <c r="A75" s="221" t="s">
        <v>114</v>
      </c>
      <c r="B75" s="221"/>
      <c r="C75" s="221"/>
      <c r="D75" s="35" t="s">
        <v>115</v>
      </c>
      <c r="E75" s="36" t="s">
        <v>15</v>
      </c>
    </row>
    <row r="76" spans="1:8" ht="14.5">
      <c r="A76" s="228" t="s">
        <v>25</v>
      </c>
      <c r="B76" s="43" t="s">
        <v>116</v>
      </c>
      <c r="C76" s="229">
        <v>21</v>
      </c>
      <c r="D76" s="230">
        <v>0.06</v>
      </c>
      <c r="E76" s="176">
        <f>C76*E28*E27</f>
        <v>147</v>
      </c>
    </row>
    <row r="77" spans="1:8" ht="14.5">
      <c r="A77" s="228"/>
      <c r="B77" s="43" t="s">
        <v>117</v>
      </c>
      <c r="C77" s="229"/>
      <c r="D77" s="230"/>
      <c r="E77" s="176">
        <f>IF(C76=0,0,-(E37*D76))</f>
        <v>-156.23819999999998</v>
      </c>
    </row>
    <row r="78" spans="1:8">
      <c r="A78" s="228"/>
      <c r="B78" s="217" t="s">
        <v>21</v>
      </c>
      <c r="C78" s="217"/>
      <c r="D78" s="217"/>
      <c r="E78" s="68">
        <f>SUM(E76:E77)</f>
        <v>-9.2381999999999778</v>
      </c>
    </row>
    <row r="79" spans="1:8" ht="14.5">
      <c r="A79" s="228" t="s">
        <v>27</v>
      </c>
      <c r="B79" s="43" t="s">
        <v>118</v>
      </c>
      <c r="C79" s="229">
        <v>21</v>
      </c>
      <c r="D79" s="230">
        <v>0.2</v>
      </c>
      <c r="E79" s="176">
        <f>C79*E29</f>
        <v>612.15</v>
      </c>
    </row>
    <row r="80" spans="1:8" ht="14.5">
      <c r="A80" s="228"/>
      <c r="B80" s="43" t="s">
        <v>117</v>
      </c>
      <c r="C80" s="229"/>
      <c r="D80" s="230"/>
      <c r="E80" s="176">
        <f>-E79*D79</f>
        <v>-122.43</v>
      </c>
    </row>
    <row r="81" spans="1:7">
      <c r="A81" s="228"/>
      <c r="B81" s="217" t="s">
        <v>21</v>
      </c>
      <c r="C81" s="217"/>
      <c r="D81" s="217"/>
      <c r="E81" s="68">
        <f>SUM(E79:E80)</f>
        <v>489.71999999999997</v>
      </c>
    </row>
    <row r="82" spans="1:7">
      <c r="A82" s="37" t="s">
        <v>30</v>
      </c>
      <c r="B82" s="227" t="s">
        <v>119</v>
      </c>
      <c r="C82" s="227"/>
      <c r="D82" s="227"/>
      <c r="E82" s="177">
        <v>51.88</v>
      </c>
      <c r="G82" s="30"/>
    </row>
    <row r="83" spans="1:7">
      <c r="A83" s="37" t="s">
        <v>32</v>
      </c>
      <c r="B83" s="217" t="s">
        <v>120</v>
      </c>
      <c r="C83" s="217"/>
      <c r="D83" s="217"/>
      <c r="E83" s="28">
        <v>3.53</v>
      </c>
      <c r="G83" s="30"/>
    </row>
    <row r="84" spans="1:7">
      <c r="A84" s="37" t="s">
        <v>79</v>
      </c>
      <c r="B84" s="217" t="s">
        <v>121</v>
      </c>
      <c r="C84" s="217"/>
      <c r="D84" s="217"/>
      <c r="E84" s="28">
        <v>0</v>
      </c>
      <c r="G84" s="30"/>
    </row>
    <row r="85" spans="1:7">
      <c r="A85" s="37" t="s">
        <v>81</v>
      </c>
      <c r="B85" s="227" t="s">
        <v>122</v>
      </c>
      <c r="C85" s="227"/>
      <c r="D85" s="227"/>
      <c r="E85" s="28">
        <v>0</v>
      </c>
      <c r="G85" s="30"/>
    </row>
    <row r="86" spans="1:7">
      <c r="A86" s="37" t="s">
        <v>83</v>
      </c>
      <c r="B86" s="227" t="s">
        <v>90</v>
      </c>
      <c r="C86" s="227"/>
      <c r="D86" s="227"/>
      <c r="E86" s="28">
        <v>0</v>
      </c>
      <c r="G86" s="30"/>
    </row>
    <row r="87" spans="1:7">
      <c r="A87" s="37" t="s">
        <v>85</v>
      </c>
      <c r="B87" s="227" t="s">
        <v>90</v>
      </c>
      <c r="C87" s="227"/>
      <c r="D87" s="227"/>
      <c r="E87" s="28">
        <v>0</v>
      </c>
      <c r="G87" s="30"/>
    </row>
    <row r="88" spans="1:7">
      <c r="A88" s="219" t="s">
        <v>123</v>
      </c>
      <c r="B88" s="219"/>
      <c r="C88" s="219"/>
      <c r="D88" s="219"/>
      <c r="E88" s="32">
        <f>SUM(E78,E81,E82:E87)</f>
        <v>535.89179999999999</v>
      </c>
    </row>
    <row r="89" spans="1:7" ht="7.5" customHeight="1">
      <c r="A89" s="223"/>
      <c r="B89" s="223"/>
      <c r="C89" s="223"/>
      <c r="D89" s="223"/>
      <c r="E89" s="223"/>
    </row>
    <row r="90" spans="1:7">
      <c r="A90" s="220" t="s">
        <v>124</v>
      </c>
      <c r="B90" s="220"/>
      <c r="C90" s="220"/>
      <c r="D90" s="220"/>
      <c r="E90" s="220"/>
    </row>
    <row r="91" spans="1:7">
      <c r="A91" s="221" t="s">
        <v>125</v>
      </c>
      <c r="B91" s="221"/>
      <c r="C91" s="221"/>
      <c r="D91" s="221"/>
      <c r="E91" s="36" t="s">
        <v>15</v>
      </c>
    </row>
    <row r="92" spans="1:7">
      <c r="A92" s="37" t="s">
        <v>126</v>
      </c>
      <c r="B92" s="225" t="s">
        <v>95</v>
      </c>
      <c r="C92" s="225"/>
      <c r="D92" s="225"/>
      <c r="E92" s="68">
        <f>E60</f>
        <v>727.76378512799988</v>
      </c>
    </row>
    <row r="93" spans="1:7">
      <c r="A93" s="37" t="s">
        <v>127</v>
      </c>
      <c r="B93" s="217" t="s">
        <v>103</v>
      </c>
      <c r="C93" s="217"/>
      <c r="D93" s="217"/>
      <c r="E93" s="68">
        <f>E72</f>
        <v>1226.078032927104</v>
      </c>
    </row>
    <row r="94" spans="1:7">
      <c r="A94" s="37" t="s">
        <v>128</v>
      </c>
      <c r="B94" s="217" t="s">
        <v>114</v>
      </c>
      <c r="C94" s="217"/>
      <c r="D94" s="217"/>
      <c r="E94" s="68">
        <f>E88</f>
        <v>535.89179999999999</v>
      </c>
    </row>
    <row r="95" spans="1:7">
      <c r="A95" s="219" t="s">
        <v>129</v>
      </c>
      <c r="B95" s="219"/>
      <c r="C95" s="219"/>
      <c r="D95" s="219"/>
      <c r="E95" s="32">
        <f>SUM(E92:E94)</f>
        <v>2489.7336180551038</v>
      </c>
    </row>
    <row r="96" spans="1:7" ht="40.5" customHeight="1">
      <c r="A96" s="49"/>
      <c r="B96" s="49"/>
      <c r="C96" s="49"/>
      <c r="D96" s="49"/>
      <c r="E96" s="50"/>
    </row>
    <row r="97" spans="1:12">
      <c r="A97" s="220" t="s">
        <v>130</v>
      </c>
      <c r="B97" s="220"/>
      <c r="C97" s="220"/>
      <c r="D97" s="220"/>
      <c r="E97" s="220"/>
    </row>
    <row r="98" spans="1:12">
      <c r="A98" s="221" t="s">
        <v>131</v>
      </c>
      <c r="B98" s="221"/>
      <c r="C98" s="221"/>
      <c r="D98" s="35" t="s">
        <v>74</v>
      </c>
      <c r="E98" s="36" t="s">
        <v>15</v>
      </c>
      <c r="G98" s="261"/>
      <c r="H98" s="261"/>
      <c r="I98" s="261"/>
      <c r="K98" t="s">
        <v>464</v>
      </c>
      <c r="L98" t="s">
        <v>459</v>
      </c>
    </row>
    <row r="99" spans="1:12">
      <c r="A99" s="37" t="s">
        <v>25</v>
      </c>
      <c r="B99" s="217" t="s">
        <v>132</v>
      </c>
      <c r="C99" s="217"/>
      <c r="D99" s="73">
        <f>0.42%</f>
        <v>4.1999999999999997E-3</v>
      </c>
      <c r="E99" s="41">
        <f>IF(L99=1,(E48*D99),(E48+E60)*D99)</f>
        <v>13.993281897537599</v>
      </c>
      <c r="G99" s="262"/>
      <c r="H99" s="262"/>
      <c r="I99" s="262"/>
      <c r="K99" t="s">
        <v>68</v>
      </c>
      <c r="L99" t="s">
        <v>68</v>
      </c>
    </row>
    <row r="100" spans="1:12">
      <c r="A100" s="37" t="s">
        <v>27</v>
      </c>
      <c r="B100" s="217" t="s">
        <v>133</v>
      </c>
      <c r="C100" s="217"/>
      <c r="D100" s="40">
        <f>D99*0.08</f>
        <v>3.3599999999999998E-4</v>
      </c>
      <c r="E100" s="41">
        <f>E99*D100</f>
        <v>4.7017427175726333E-3</v>
      </c>
      <c r="K100" t="s">
        <v>467</v>
      </c>
    </row>
    <row r="101" spans="1:12">
      <c r="A101" s="37" t="s">
        <v>30</v>
      </c>
      <c r="B101" s="217" t="s">
        <v>134</v>
      </c>
      <c r="C101" s="217"/>
      <c r="D101" s="73">
        <f>3.44%</f>
        <v>3.44E-2</v>
      </c>
      <c r="E101" s="41">
        <f>IF(L101=1,(E48*D101),(E48+E60)*D101)</f>
        <v>89.576567999999995</v>
      </c>
      <c r="K101" t="s">
        <v>468</v>
      </c>
      <c r="L101">
        <v>1</v>
      </c>
    </row>
    <row r="102" spans="1:12">
      <c r="A102" s="37" t="s">
        <v>32</v>
      </c>
      <c r="B102" s="217" t="s">
        <v>135</v>
      </c>
      <c r="C102" s="217"/>
      <c r="D102" s="40">
        <f>7/30/12/5</f>
        <v>3.8888888888888888E-3</v>
      </c>
      <c r="E102" s="41">
        <f>IF(L102=1,(E48*D102),IF(L102=2,(E48+E60)*D102,(E48+E60+E88)*D102))</f>
        <v>10.126549999999998</v>
      </c>
      <c r="F102" s="1">
        <v>2</v>
      </c>
      <c r="J102" s="30"/>
      <c r="L102">
        <v>1</v>
      </c>
    </row>
    <row r="103" spans="1:12">
      <c r="A103" s="37" t="s">
        <v>79</v>
      </c>
      <c r="B103" s="217" t="s">
        <v>136</v>
      </c>
      <c r="C103" s="217"/>
      <c r="D103" s="71">
        <f>D72</f>
        <v>0.36800000000000005</v>
      </c>
      <c r="E103" s="41">
        <f>E102*D103</f>
        <v>3.7265703999999999</v>
      </c>
    </row>
    <row r="104" spans="1:12">
      <c r="A104" s="37" t="s">
        <v>81</v>
      </c>
      <c r="B104" s="217" t="s">
        <v>137</v>
      </c>
      <c r="C104" s="217"/>
      <c r="D104" s="73">
        <f>0.062%</f>
        <v>6.2E-4</v>
      </c>
      <c r="E104" s="41">
        <f>IF(L104=1,(E48*D104),(E48+E60)*D104)</f>
        <v>1.6144613999999999</v>
      </c>
      <c r="J104" s="30"/>
      <c r="L104">
        <v>1</v>
      </c>
    </row>
    <row r="105" spans="1:12">
      <c r="A105" s="219" t="s">
        <v>138</v>
      </c>
      <c r="B105" s="219"/>
      <c r="C105" s="219"/>
      <c r="D105" s="219"/>
      <c r="E105" s="32">
        <f>SUM(E99:E104)</f>
        <v>119.04213344025516</v>
      </c>
      <c r="G105" s="172"/>
    </row>
    <row r="106" spans="1:12" ht="31.5" customHeight="1"/>
    <row r="107" spans="1:12">
      <c r="A107" s="220" t="s">
        <v>139</v>
      </c>
      <c r="B107" s="220"/>
      <c r="C107" s="220"/>
      <c r="D107" s="220"/>
      <c r="E107" s="220"/>
    </row>
    <row r="108" spans="1:12">
      <c r="A108" s="226" t="s">
        <v>140</v>
      </c>
      <c r="B108" s="226"/>
      <c r="C108" s="226"/>
      <c r="D108" s="226"/>
      <c r="E108" s="226"/>
    </row>
    <row r="109" spans="1:12" ht="7.5" customHeight="1">
      <c r="A109" s="223"/>
      <c r="B109" s="223"/>
      <c r="C109" s="223"/>
      <c r="D109" s="223"/>
      <c r="E109" s="223"/>
    </row>
    <row r="110" spans="1:12">
      <c r="A110" s="220" t="s">
        <v>141</v>
      </c>
      <c r="B110" s="220"/>
      <c r="C110" s="220"/>
      <c r="D110" s="220"/>
      <c r="E110" s="220"/>
    </row>
    <row r="111" spans="1:12">
      <c r="A111" s="221" t="s">
        <v>142</v>
      </c>
      <c r="B111" s="221"/>
      <c r="C111" s="221"/>
      <c r="D111" s="35" t="s">
        <v>74</v>
      </c>
      <c r="E111" s="36" t="s">
        <v>15</v>
      </c>
    </row>
    <row r="112" spans="1:12">
      <c r="A112" s="37" t="s">
        <v>25</v>
      </c>
      <c r="B112" s="217" t="s">
        <v>143</v>
      </c>
      <c r="C112" s="217"/>
      <c r="D112" s="72">
        <v>8.3299999999999999E-2</v>
      </c>
      <c r="E112" s="41">
        <f>($E$48*D112)</f>
        <v>216.91070099999999</v>
      </c>
      <c r="G112" s="178"/>
    </row>
    <row r="113" spans="1:7">
      <c r="A113" s="37" t="s">
        <v>27</v>
      </c>
      <c r="B113" s="217" t="s">
        <v>144</v>
      </c>
      <c r="C113" s="217"/>
      <c r="D113" s="73">
        <v>1.3899999999999999E-2</v>
      </c>
      <c r="E113" s="41">
        <f t="shared" ref="E113:E118" si="1">$E$48*D113</f>
        <v>36.195182999999993</v>
      </c>
      <c r="G113" s="30"/>
    </row>
    <row r="114" spans="1:7">
      <c r="A114" s="37" t="s">
        <v>30</v>
      </c>
      <c r="B114" s="217" t="s">
        <v>142</v>
      </c>
      <c r="C114" s="217"/>
      <c r="D114" s="73">
        <v>2.8E-3</v>
      </c>
      <c r="E114" s="41">
        <f t="shared" si="1"/>
        <v>7.2911159999999997</v>
      </c>
      <c r="G114" s="30"/>
    </row>
    <row r="115" spans="1:7">
      <c r="A115" s="37" t="s">
        <v>32</v>
      </c>
      <c r="B115" s="217" t="s">
        <v>145</v>
      </c>
      <c r="C115" s="217"/>
      <c r="D115" s="73">
        <v>2.0000000000000001E-4</v>
      </c>
      <c r="E115" s="41">
        <f t="shared" si="1"/>
        <v>0.52079399999999998</v>
      </c>
      <c r="G115" s="30"/>
    </row>
    <row r="116" spans="1:7">
      <c r="A116" s="37" t="s">
        <v>79</v>
      </c>
      <c r="B116" s="217" t="s">
        <v>146</v>
      </c>
      <c r="C116" s="217"/>
      <c r="D116" s="73">
        <v>6.9999999999999999E-4</v>
      </c>
      <c r="E116" s="41">
        <f t="shared" si="1"/>
        <v>1.8227789999999999</v>
      </c>
      <c r="G116" s="30"/>
    </row>
    <row r="117" spans="1:7">
      <c r="A117" s="37" t="s">
        <v>81</v>
      </c>
      <c r="B117" s="217" t="s">
        <v>147</v>
      </c>
      <c r="C117" s="217"/>
      <c r="D117" s="73">
        <v>2.8999999999999998E-3</v>
      </c>
      <c r="E117" s="41">
        <f t="shared" si="1"/>
        <v>7.551512999999999</v>
      </c>
      <c r="G117" s="30"/>
    </row>
    <row r="118" spans="1:7">
      <c r="A118" s="37" t="s">
        <v>83</v>
      </c>
      <c r="B118" s="217" t="s">
        <v>90</v>
      </c>
      <c r="C118" s="217"/>
      <c r="D118" s="73">
        <v>0</v>
      </c>
      <c r="E118" s="41">
        <f t="shared" si="1"/>
        <v>0</v>
      </c>
      <c r="G118" s="30"/>
    </row>
    <row r="119" spans="1:7">
      <c r="A119" s="219" t="s">
        <v>148</v>
      </c>
      <c r="B119" s="219"/>
      <c r="C119" s="219"/>
      <c r="D119" s="74">
        <f>SUM(D112:D118)</f>
        <v>0.1038</v>
      </c>
      <c r="E119" s="32">
        <f>SUM(E112:E118)</f>
        <v>270.29208600000004</v>
      </c>
      <c r="G119" s="172"/>
    </row>
    <row r="120" spans="1:7" ht="7.5" customHeight="1">
      <c r="A120" s="223"/>
      <c r="B120" s="223"/>
      <c r="C120" s="223"/>
      <c r="D120" s="223"/>
      <c r="E120" s="223"/>
    </row>
    <row r="121" spans="1:7">
      <c r="A121" s="220" t="s">
        <v>149</v>
      </c>
      <c r="B121" s="220"/>
      <c r="C121" s="220"/>
      <c r="D121" s="220"/>
      <c r="E121" s="220"/>
    </row>
    <row r="122" spans="1:7">
      <c r="A122" s="221" t="s">
        <v>150</v>
      </c>
      <c r="B122" s="221"/>
      <c r="C122" s="221"/>
      <c r="D122" s="35" t="s">
        <v>151</v>
      </c>
      <c r="E122" s="36" t="s">
        <v>15</v>
      </c>
    </row>
    <row r="123" spans="1:7">
      <c r="A123" s="37" t="s">
        <v>25</v>
      </c>
      <c r="B123" s="217" t="s">
        <v>152</v>
      </c>
      <c r="C123" s="217"/>
      <c r="D123" s="75">
        <v>0</v>
      </c>
      <c r="E123" s="41">
        <f>E33*D123</f>
        <v>0</v>
      </c>
    </row>
    <row r="124" spans="1:7">
      <c r="A124" s="219" t="s">
        <v>153</v>
      </c>
      <c r="B124" s="219"/>
      <c r="C124" s="219"/>
      <c r="D124" s="76">
        <f>SUM(D123)</f>
        <v>0</v>
      </c>
      <c r="E124" s="32">
        <f>SUM(E123)</f>
        <v>0</v>
      </c>
    </row>
    <row r="125" spans="1:7" ht="7.5" customHeight="1">
      <c r="A125" s="224"/>
      <c r="B125" s="224"/>
      <c r="C125" s="224"/>
      <c r="D125" s="224"/>
      <c r="E125" s="224"/>
    </row>
    <row r="126" spans="1:7">
      <c r="A126" s="220" t="s">
        <v>154</v>
      </c>
      <c r="B126" s="220"/>
      <c r="C126" s="220"/>
      <c r="D126" s="220"/>
      <c r="E126" s="220"/>
    </row>
    <row r="127" spans="1:7">
      <c r="A127" s="221" t="s">
        <v>125</v>
      </c>
      <c r="B127" s="221"/>
      <c r="C127" s="221"/>
      <c r="D127" s="221"/>
      <c r="E127" s="36" t="s">
        <v>15</v>
      </c>
    </row>
    <row r="128" spans="1:7">
      <c r="A128" s="37" t="s">
        <v>155</v>
      </c>
      <c r="B128" s="225" t="s">
        <v>142</v>
      </c>
      <c r="C128" s="225"/>
      <c r="D128" s="225"/>
      <c r="E128" s="68">
        <f>E119</f>
        <v>270.29208600000004</v>
      </c>
    </row>
    <row r="129" spans="1:7">
      <c r="A129" s="37" t="s">
        <v>156</v>
      </c>
      <c r="B129" s="217" t="s">
        <v>150</v>
      </c>
      <c r="C129" s="217"/>
      <c r="D129" s="217"/>
      <c r="E129" s="68">
        <f>E124</f>
        <v>0</v>
      </c>
    </row>
    <row r="130" spans="1:7">
      <c r="A130" s="77" t="s">
        <v>25</v>
      </c>
      <c r="B130" s="217" t="s">
        <v>100</v>
      </c>
      <c r="C130" s="217"/>
      <c r="D130" s="173">
        <f>D72</f>
        <v>0.36800000000000005</v>
      </c>
      <c r="E130" s="78">
        <f>SUM(E128:E129)*D130</f>
        <v>99.467487648000031</v>
      </c>
    </row>
    <row r="131" spans="1:7">
      <c r="A131" s="219" t="s">
        <v>157</v>
      </c>
      <c r="B131" s="219"/>
      <c r="C131" s="219"/>
      <c r="D131" s="219"/>
      <c r="E131" s="32">
        <f>SUM(E128:E130)</f>
        <v>369.75957364800007</v>
      </c>
    </row>
    <row r="132" spans="1:7" ht="43.5" customHeight="1"/>
    <row r="133" spans="1:7">
      <c r="A133" s="220" t="s">
        <v>158</v>
      </c>
      <c r="B133" s="220"/>
      <c r="C133" s="220"/>
      <c r="D133" s="220"/>
      <c r="E133" s="220"/>
    </row>
    <row r="134" spans="1:7">
      <c r="A134" s="221" t="s">
        <v>159</v>
      </c>
      <c r="B134" s="221"/>
      <c r="C134" s="221"/>
      <c r="D134" s="221"/>
      <c r="E134" s="36" t="s">
        <v>15</v>
      </c>
    </row>
    <row r="135" spans="1:7">
      <c r="A135" s="37" t="s">
        <v>25</v>
      </c>
      <c r="B135" s="217" t="s">
        <v>160</v>
      </c>
      <c r="C135" s="217"/>
      <c r="D135" s="217"/>
      <c r="E135" s="79">
        <v>67.5</v>
      </c>
      <c r="G135" s="30"/>
    </row>
    <row r="136" spans="1:7">
      <c r="A136" s="37" t="s">
        <v>27</v>
      </c>
      <c r="B136" s="217" t="s">
        <v>161</v>
      </c>
      <c r="C136" s="217"/>
      <c r="D136" s="217"/>
      <c r="E136" s="79">
        <v>0</v>
      </c>
      <c r="G136" s="30"/>
    </row>
    <row r="137" spans="1:7">
      <c r="A137" s="37" t="s">
        <v>30</v>
      </c>
      <c r="B137" s="217" t="s">
        <v>162</v>
      </c>
      <c r="C137" s="217"/>
      <c r="D137" s="217"/>
      <c r="E137" s="79">
        <v>0</v>
      </c>
      <c r="G137" s="30"/>
    </row>
    <row r="138" spans="1:7">
      <c r="A138" s="37" t="s">
        <v>32</v>
      </c>
      <c r="B138" s="217" t="s">
        <v>90</v>
      </c>
      <c r="C138" s="217"/>
      <c r="D138" s="217"/>
      <c r="E138" s="79">
        <v>0</v>
      </c>
    </row>
    <row r="139" spans="1:7">
      <c r="A139" s="219" t="s">
        <v>164</v>
      </c>
      <c r="B139" s="219"/>
      <c r="C139" s="219"/>
      <c r="D139" s="219"/>
      <c r="E139" s="32">
        <f>SUM(E135:E138)</f>
        <v>67.5</v>
      </c>
    </row>
    <row r="140" spans="1:7" ht="24.75" customHeight="1"/>
    <row r="141" spans="1:7">
      <c r="A141" s="220" t="s">
        <v>165</v>
      </c>
      <c r="B141" s="220"/>
      <c r="C141" s="220"/>
      <c r="D141" s="220"/>
      <c r="E141" s="220"/>
    </row>
    <row r="142" spans="1:7">
      <c r="A142" s="221" t="s">
        <v>166</v>
      </c>
      <c r="B142" s="221"/>
      <c r="C142" s="221"/>
      <c r="D142" s="35" t="s">
        <v>74</v>
      </c>
      <c r="E142" s="36" t="s">
        <v>15</v>
      </c>
    </row>
    <row r="143" spans="1:7">
      <c r="A143" s="37" t="s">
        <v>25</v>
      </c>
      <c r="B143" s="217" t="s">
        <v>167</v>
      </c>
      <c r="C143" s="217"/>
      <c r="D143" s="40">
        <v>0.02</v>
      </c>
      <c r="E143" s="68">
        <f>SUM(E48,E95,E105,E131,E139)*D143</f>
        <v>113.00010650286718</v>
      </c>
      <c r="G143" s="30"/>
    </row>
    <row r="144" spans="1:7">
      <c r="A144" s="37" t="s">
        <v>27</v>
      </c>
      <c r="B144" s="217" t="s">
        <v>168</v>
      </c>
      <c r="C144" s="217"/>
      <c r="D144" s="40">
        <v>2.46E-2</v>
      </c>
      <c r="E144" s="68">
        <f>SUM(E48,E95,E105,E131,E139,E143)*D144</f>
        <v>141.76993361849716</v>
      </c>
      <c r="G144" s="30"/>
    </row>
    <row r="145" spans="1:7">
      <c r="A145" s="37" t="s">
        <v>169</v>
      </c>
      <c r="B145" s="217" t="s">
        <v>170</v>
      </c>
      <c r="C145" s="217"/>
      <c r="D145" s="73">
        <v>1.6500000000000001E-2</v>
      </c>
      <c r="E145" s="41">
        <f>+D145*$E$150</f>
        <v>111.02996413318286</v>
      </c>
      <c r="G145" s="179"/>
    </row>
    <row r="146" spans="1:7">
      <c r="A146" s="37" t="s">
        <v>171</v>
      </c>
      <c r="B146" s="217" t="s">
        <v>172</v>
      </c>
      <c r="C146" s="217"/>
      <c r="D146" s="73">
        <v>7.5999999999999998E-2</v>
      </c>
      <c r="E146" s="41">
        <f>+D146*$E$150</f>
        <v>511.41074388617551</v>
      </c>
    </row>
    <row r="147" spans="1:7">
      <c r="A147" s="37" t="s">
        <v>173</v>
      </c>
      <c r="B147" s="217" t="s">
        <v>174</v>
      </c>
      <c r="C147" s="217"/>
      <c r="D147" s="73"/>
      <c r="E147" s="41">
        <f>+D147*$E$150</f>
        <v>0</v>
      </c>
    </row>
    <row r="148" spans="1:7">
      <c r="A148" s="37" t="s">
        <v>175</v>
      </c>
      <c r="B148" s="217" t="s">
        <v>176</v>
      </c>
      <c r="C148" s="217"/>
      <c r="D148" s="73">
        <v>0.03</v>
      </c>
      <c r="E148" s="41">
        <f>+D148*$E$150</f>
        <v>201.87266206033243</v>
      </c>
    </row>
    <row r="149" spans="1:7">
      <c r="A149" s="37" t="s">
        <v>30</v>
      </c>
      <c r="B149" s="217" t="s">
        <v>177</v>
      </c>
      <c r="C149" s="217"/>
      <c r="D149" s="72">
        <f>SUM(D145:D148)</f>
        <v>0.1225</v>
      </c>
      <c r="E149" s="68">
        <f>SUM(E145:E148)</f>
        <v>824.3133700796908</v>
      </c>
      <c r="G149" s="172"/>
    </row>
    <row r="150" spans="1:7">
      <c r="A150" s="77"/>
      <c r="B150" s="218" t="s">
        <v>178</v>
      </c>
      <c r="C150" s="218"/>
      <c r="D150" s="80">
        <f>1-D149</f>
        <v>0.87749999999999995</v>
      </c>
      <c r="E150" s="81">
        <f>(E154+E155+E156+E157+E158+E143+E144)/D150</f>
        <v>6729.088735344415</v>
      </c>
    </row>
    <row r="151" spans="1:7">
      <c r="A151" s="219" t="s">
        <v>179</v>
      </c>
      <c r="B151" s="219"/>
      <c r="C151" s="219"/>
      <c r="D151" s="74">
        <f>SUM(D143,D149,D144)</f>
        <v>0.1671</v>
      </c>
      <c r="E151" s="32">
        <f>SUM(E143,E144,E149)</f>
        <v>1079.0834102010551</v>
      </c>
    </row>
    <row r="152" spans="1:7" s="1" customFormat="1" ht="36.75" customHeight="1">
      <c r="A152" s="20"/>
      <c r="D152" s="21"/>
      <c r="E152" s="22"/>
    </row>
    <row r="153" spans="1:7" s="1" customFormat="1">
      <c r="A153" s="212" t="s">
        <v>180</v>
      </c>
      <c r="B153" s="212"/>
      <c r="C153" s="212"/>
      <c r="D153" s="212"/>
      <c r="E153" s="212"/>
    </row>
    <row r="154" spans="1:7" s="1" customFormat="1">
      <c r="A154" s="82" t="s">
        <v>25</v>
      </c>
      <c r="B154" s="210" t="s">
        <v>181</v>
      </c>
      <c r="C154" s="210"/>
      <c r="D154" s="210"/>
      <c r="E154" s="83">
        <f>E48</f>
        <v>2603.9699999999998</v>
      </c>
    </row>
    <row r="155" spans="1:7" s="1" customFormat="1">
      <c r="A155" s="82" t="s">
        <v>27</v>
      </c>
      <c r="B155" s="210" t="s">
        <v>182</v>
      </c>
      <c r="C155" s="210"/>
      <c r="D155" s="210"/>
      <c r="E155" s="83">
        <f>E95</f>
        <v>2489.7336180551038</v>
      </c>
    </row>
    <row r="156" spans="1:7" s="1" customFormat="1">
      <c r="A156" s="82" t="s">
        <v>30</v>
      </c>
      <c r="B156" s="210" t="s">
        <v>183</v>
      </c>
      <c r="C156" s="210"/>
      <c r="D156" s="210"/>
      <c r="E156" s="83">
        <f>E105</f>
        <v>119.04213344025516</v>
      </c>
    </row>
    <row r="157" spans="1:7" s="1" customFormat="1">
      <c r="A157" s="82" t="s">
        <v>32</v>
      </c>
      <c r="B157" s="210" t="s">
        <v>184</v>
      </c>
      <c r="C157" s="210"/>
      <c r="D157" s="210"/>
      <c r="E157" s="83">
        <f>E131</f>
        <v>369.75957364800007</v>
      </c>
    </row>
    <row r="158" spans="1:7" s="1" customFormat="1">
      <c r="A158" s="82" t="s">
        <v>79</v>
      </c>
      <c r="B158" s="210" t="s">
        <v>185</v>
      </c>
      <c r="C158" s="210"/>
      <c r="D158" s="210"/>
      <c r="E158" s="83">
        <f>E139</f>
        <v>67.5</v>
      </c>
    </row>
    <row r="159" spans="1:7" s="1" customFormat="1">
      <c r="A159" s="82" t="s">
        <v>81</v>
      </c>
      <c r="B159" s="210" t="s">
        <v>186</v>
      </c>
      <c r="C159" s="210"/>
      <c r="D159" s="210"/>
      <c r="E159" s="83">
        <f>E151</f>
        <v>1079.0834102010551</v>
      </c>
    </row>
    <row r="160" spans="1:7" s="1" customFormat="1">
      <c r="A160" s="211" t="s">
        <v>187</v>
      </c>
      <c r="B160" s="211"/>
      <c r="C160" s="211"/>
      <c r="D160" s="211"/>
      <c r="E160" s="84">
        <f>(SUM(E154:E158)+E143+E144)/(1-D149)</f>
        <v>6729.088735344415</v>
      </c>
    </row>
    <row r="161" spans="1:5" s="1" customFormat="1" ht="29.25" customHeight="1">
      <c r="A161" s="49"/>
      <c r="B161" s="49"/>
      <c r="C161" s="49"/>
      <c r="D161" s="49"/>
      <c r="E161" s="50"/>
    </row>
    <row r="162" spans="1:5" s="1" customFormat="1">
      <c r="A162" s="212" t="s">
        <v>14</v>
      </c>
      <c r="B162" s="212"/>
      <c r="C162" s="212"/>
      <c r="D162" s="212"/>
      <c r="E162" s="212"/>
    </row>
    <row r="163" spans="1:5" s="1" customFormat="1">
      <c r="A163" s="216" t="s">
        <v>6</v>
      </c>
      <c r="B163" s="216"/>
      <c r="C163" s="216"/>
      <c r="D163" s="35" t="s">
        <v>74</v>
      </c>
      <c r="E163" s="180" t="s">
        <v>15</v>
      </c>
    </row>
    <row r="164" spans="1:5" s="1" customFormat="1">
      <c r="A164" s="82" t="s">
        <v>25</v>
      </c>
      <c r="B164" s="210" t="s">
        <v>16</v>
      </c>
      <c r="C164" s="210"/>
      <c r="D164" s="72">
        <f t="shared" ref="D164:E166" si="2">D55</f>
        <v>8.3299999999999999E-2</v>
      </c>
      <c r="E164" s="83">
        <f t="shared" si="2"/>
        <v>216.91070099999999</v>
      </c>
    </row>
    <row r="165" spans="1:5" s="1" customFormat="1">
      <c r="A165" s="82" t="s">
        <v>27</v>
      </c>
      <c r="B165" s="210" t="s">
        <v>17</v>
      </c>
      <c r="C165" s="210"/>
      <c r="D165" s="72">
        <f t="shared" si="2"/>
        <v>8.3299999999999999E-2</v>
      </c>
      <c r="E165" s="83">
        <f t="shared" si="2"/>
        <v>216.91070099999999</v>
      </c>
    </row>
    <row r="166" spans="1:5" s="1" customFormat="1">
      <c r="A166" s="82" t="s">
        <v>30</v>
      </c>
      <c r="B166" s="210" t="s">
        <v>18</v>
      </c>
      <c r="C166" s="210"/>
      <c r="D166" s="72">
        <f t="shared" si="2"/>
        <v>3.7699999999999997E-2</v>
      </c>
      <c r="E166" s="83">
        <f t="shared" si="2"/>
        <v>98.169668999999985</v>
      </c>
    </row>
    <row r="167" spans="1:5" s="1" customFormat="1">
      <c r="A167" s="82" t="s">
        <v>32</v>
      </c>
      <c r="B167" s="210" t="s">
        <v>19</v>
      </c>
      <c r="C167" s="210"/>
      <c r="D167" s="72">
        <f>D101+D104</f>
        <v>3.5020000000000003E-2</v>
      </c>
      <c r="E167" s="83">
        <f>E101+E104</f>
        <v>91.191029399999991</v>
      </c>
    </row>
    <row r="168" spans="1:5" s="1" customFormat="1">
      <c r="A168" s="82" t="s">
        <v>79</v>
      </c>
      <c r="B168" s="210" t="s">
        <v>188</v>
      </c>
      <c r="C168" s="210"/>
      <c r="D168" s="72">
        <f>IF(D66=0.01,0.0739,IF(D66=0.02,0.076,IF(D66=0.03,0.0782,0)))</f>
        <v>7.8200000000000006E-2</v>
      </c>
      <c r="E168" s="83">
        <f>E48*D168</f>
        <v>203.63045399999999</v>
      </c>
    </row>
    <row r="169" spans="1:5" s="1" customFormat="1">
      <c r="A169" s="211" t="s">
        <v>189</v>
      </c>
      <c r="B169" s="211"/>
      <c r="C169" s="211"/>
      <c r="D169" s="86">
        <f>SUM(D164:D168)</f>
        <v>0.31751999999999997</v>
      </c>
      <c r="E169" s="84">
        <f>SUM(E164:E168)</f>
        <v>826.81255439999984</v>
      </c>
    </row>
    <row r="170" spans="1:5" s="1" customFormat="1">
      <c r="A170" s="20"/>
      <c r="D170" s="21"/>
      <c r="E170" s="22"/>
    </row>
    <row r="171" spans="1:5" s="1" customFormat="1">
      <c r="A171" s="207" t="s">
        <v>195</v>
      </c>
      <c r="B171" s="207"/>
      <c r="C171" s="207"/>
      <c r="D171" s="207"/>
      <c r="E171" s="207"/>
    </row>
    <row r="172" spans="1:5" s="1" customFormat="1" ht="81" customHeight="1">
      <c r="A172" s="91" t="s">
        <v>35</v>
      </c>
      <c r="B172" s="208" t="s">
        <v>470</v>
      </c>
      <c r="C172" s="208"/>
      <c r="D172" s="208"/>
      <c r="E172" s="208"/>
    </row>
    <row r="173" spans="1:5" s="1" customFormat="1">
      <c r="A173" s="91" t="s">
        <v>38</v>
      </c>
      <c r="B173" s="209"/>
      <c r="C173" s="209"/>
      <c r="D173" s="209"/>
      <c r="E173" s="209"/>
    </row>
    <row r="174" spans="1:5" s="1" customFormat="1">
      <c r="A174" s="91" t="s">
        <v>40</v>
      </c>
      <c r="B174" s="209"/>
      <c r="C174" s="209"/>
      <c r="D174" s="209"/>
      <c r="E174" s="209"/>
    </row>
    <row r="175" spans="1:5" s="1" customFormat="1">
      <c r="A175" s="91" t="s">
        <v>43</v>
      </c>
      <c r="B175" s="209"/>
      <c r="C175" s="209"/>
      <c r="D175" s="209"/>
      <c r="E175" s="209"/>
    </row>
    <row r="176" spans="1:5" s="1" customFormat="1">
      <c r="A176" s="91" t="s">
        <v>46</v>
      </c>
      <c r="B176" s="209"/>
      <c r="C176" s="209"/>
      <c r="D176" s="209"/>
      <c r="E176" s="209"/>
    </row>
    <row r="177" spans="1:5" s="1" customFormat="1">
      <c r="A177" s="91" t="s">
        <v>49</v>
      </c>
      <c r="B177" s="209"/>
      <c r="C177" s="209"/>
      <c r="D177" s="209"/>
      <c r="E177" s="209"/>
    </row>
  </sheetData>
  <mergeCells count="178">
    <mergeCell ref="A1:E1"/>
    <mergeCell ref="A2:E2"/>
    <mergeCell ref="A4:E4"/>
    <mergeCell ref="A6:E6"/>
    <mergeCell ref="B7:C7"/>
    <mergeCell ref="D7:E7"/>
    <mergeCell ref="B8:C8"/>
    <mergeCell ref="D8:E8"/>
    <mergeCell ref="B9:C9"/>
    <mergeCell ref="D9:E9"/>
    <mergeCell ref="B10:C10"/>
    <mergeCell ref="D10:E10"/>
    <mergeCell ref="A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9:E19"/>
    <mergeCell ref="A20:E20"/>
    <mergeCell ref="B21:D21"/>
    <mergeCell ref="A22:E22"/>
    <mergeCell ref="B23:D23"/>
    <mergeCell ref="B24:D24"/>
    <mergeCell ref="B25:D25"/>
    <mergeCell ref="A26:E26"/>
    <mergeCell ref="B27:D27"/>
    <mergeCell ref="B28:D28"/>
    <mergeCell ref="B29:D29"/>
    <mergeCell ref="A30:E30"/>
    <mergeCell ref="B31:C31"/>
    <mergeCell ref="A32:E32"/>
    <mergeCell ref="A33:D33"/>
    <mergeCell ref="A35:E35"/>
    <mergeCell ref="A36:C36"/>
    <mergeCell ref="B37:D37"/>
    <mergeCell ref="B38:C38"/>
    <mergeCell ref="G38:I38"/>
    <mergeCell ref="B39:C39"/>
    <mergeCell ref="C40:C41"/>
    <mergeCell ref="D40:D41"/>
    <mergeCell ref="G41:I41"/>
    <mergeCell ref="A42:A43"/>
    <mergeCell ref="B42:B43"/>
    <mergeCell ref="B46:D46"/>
    <mergeCell ref="B47:D47"/>
    <mergeCell ref="A48:D48"/>
    <mergeCell ref="A50:E50"/>
    <mergeCell ref="A51:E51"/>
    <mergeCell ref="A52:E52"/>
    <mergeCell ref="A53:E53"/>
    <mergeCell ref="A54:C54"/>
    <mergeCell ref="B55:C55"/>
    <mergeCell ref="B56:C56"/>
    <mergeCell ref="B57:C57"/>
    <mergeCell ref="B58:C58"/>
    <mergeCell ref="B59:C59"/>
    <mergeCell ref="A60:D60"/>
    <mergeCell ref="A61:E61"/>
    <mergeCell ref="A62:E62"/>
    <mergeCell ref="A63:C63"/>
    <mergeCell ref="B64:C64"/>
    <mergeCell ref="B65:C65"/>
    <mergeCell ref="B66:C66"/>
    <mergeCell ref="B67:C67"/>
    <mergeCell ref="B69:C69"/>
    <mergeCell ref="B70:C70"/>
    <mergeCell ref="B71:C71"/>
    <mergeCell ref="A72:C72"/>
    <mergeCell ref="A73:E73"/>
    <mergeCell ref="A74:E74"/>
    <mergeCell ref="A75:C75"/>
    <mergeCell ref="A76:A78"/>
    <mergeCell ref="C76:C77"/>
    <mergeCell ref="D76:D77"/>
    <mergeCell ref="B78:D78"/>
    <mergeCell ref="A79:A81"/>
    <mergeCell ref="C79:C80"/>
    <mergeCell ref="D79:D80"/>
    <mergeCell ref="B81:D81"/>
    <mergeCell ref="B82:D82"/>
    <mergeCell ref="B83:D83"/>
    <mergeCell ref="B84:D84"/>
    <mergeCell ref="B85:D85"/>
    <mergeCell ref="B86:D86"/>
    <mergeCell ref="B87:D87"/>
    <mergeCell ref="A88:D88"/>
    <mergeCell ref="A89:E89"/>
    <mergeCell ref="A90:E90"/>
    <mergeCell ref="A91:D91"/>
    <mergeCell ref="B92:D92"/>
    <mergeCell ref="B93:D93"/>
    <mergeCell ref="B94:D94"/>
    <mergeCell ref="A95:D95"/>
    <mergeCell ref="A97:E97"/>
    <mergeCell ref="A98:C98"/>
    <mergeCell ref="G98:I98"/>
    <mergeCell ref="B99:C99"/>
    <mergeCell ref="G99:I99"/>
    <mergeCell ref="B100:C100"/>
    <mergeCell ref="B101:C101"/>
    <mergeCell ref="B102:C102"/>
    <mergeCell ref="B103:C103"/>
    <mergeCell ref="B104:C104"/>
    <mergeCell ref="A105:D105"/>
    <mergeCell ref="A107:E107"/>
    <mergeCell ref="A108:E108"/>
    <mergeCell ref="A109:E109"/>
    <mergeCell ref="A110:E110"/>
    <mergeCell ref="A111:C111"/>
    <mergeCell ref="B112:C112"/>
    <mergeCell ref="B113:C113"/>
    <mergeCell ref="B114:C114"/>
    <mergeCell ref="B115:C115"/>
    <mergeCell ref="B116:C116"/>
    <mergeCell ref="B117:C117"/>
    <mergeCell ref="B118:C118"/>
    <mergeCell ref="A119:C119"/>
    <mergeCell ref="A120:E120"/>
    <mergeCell ref="A121:E121"/>
    <mergeCell ref="A122:C122"/>
    <mergeCell ref="B123:C123"/>
    <mergeCell ref="A124:C124"/>
    <mergeCell ref="A125:E125"/>
    <mergeCell ref="A126:E126"/>
    <mergeCell ref="A127:D127"/>
    <mergeCell ref="B128:D128"/>
    <mergeCell ref="B129:D129"/>
    <mergeCell ref="B130:C130"/>
    <mergeCell ref="A131:D131"/>
    <mergeCell ref="A133:E133"/>
    <mergeCell ref="A134:D134"/>
    <mergeCell ref="B135:D135"/>
    <mergeCell ref="B136:D136"/>
    <mergeCell ref="B137:D137"/>
    <mergeCell ref="B138:D138"/>
    <mergeCell ref="A139:D139"/>
    <mergeCell ref="A141:E141"/>
    <mergeCell ref="A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A151:C151"/>
    <mergeCell ref="A153:E153"/>
    <mergeCell ref="B154:D154"/>
    <mergeCell ref="B155:D155"/>
    <mergeCell ref="B156:D156"/>
    <mergeCell ref="B157:D157"/>
    <mergeCell ref="B158:D158"/>
    <mergeCell ref="B159:D159"/>
    <mergeCell ref="A160:D160"/>
    <mergeCell ref="A162:E162"/>
    <mergeCell ref="B173:E173"/>
    <mergeCell ref="B174:E174"/>
    <mergeCell ref="B175:E175"/>
    <mergeCell ref="B176:E176"/>
    <mergeCell ref="B177:E177"/>
    <mergeCell ref="A163:C163"/>
    <mergeCell ref="B164:C164"/>
    <mergeCell ref="B165:C165"/>
    <mergeCell ref="B166:C166"/>
    <mergeCell ref="B167:C167"/>
    <mergeCell ref="B168:C168"/>
    <mergeCell ref="A169:C169"/>
    <mergeCell ref="A171:E171"/>
    <mergeCell ref="B172:E172"/>
  </mergeCells>
  <conditionalFormatting sqref="D58">
    <cfRule type="cellIs" dxfId="1" priority="2" operator="notEqual">
      <formula>0.121</formula>
    </cfRule>
    <cfRule type="cellIs" dxfId="0" priority="3" operator="equal">
      <formula>0.121</formula>
    </cfRule>
  </conditionalFormatting>
  <printOptions horizontalCentered="1"/>
  <pageMargins left="0.7" right="0.7" top="0.75" bottom="0.75" header="0.3" footer="0.3"/>
  <pageSetup paperSize="9" fitToHeight="0" pageOrder="overThenDown" orientation="landscape" useFirstPageNumber="1" horizontalDpi="300" verticalDpi="300"/>
  <headerFooter>
    <oddHeader>&amp;C&amp;A</oddHeader>
    <oddFooter>&amp;CPágina &amp;P</oddFooter>
  </headerFooter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45"/>
  <sheetViews>
    <sheetView showGridLines="0" topLeftCell="A20" zoomScale="110" zoomScaleNormal="110" workbookViewId="0">
      <selection activeCell="F12" sqref="F12"/>
    </sheetView>
  </sheetViews>
  <sheetFormatPr defaultColWidth="8.75" defaultRowHeight="14"/>
  <cols>
    <col min="1" max="1" width="6.33203125" style="183" customWidth="1"/>
    <col min="2" max="2" width="54.5" style="184" customWidth="1"/>
    <col min="3" max="3" width="15.33203125" style="183" customWidth="1"/>
    <col min="4" max="5" width="13.33203125" style="183" customWidth="1"/>
    <col min="6" max="1024" width="8.75" style="183"/>
  </cols>
  <sheetData>
    <row r="1" spans="1:5" s="158" customFormat="1" ht="21">
      <c r="A1" s="259" t="s">
        <v>0</v>
      </c>
      <c r="B1" s="259"/>
      <c r="C1" s="259"/>
      <c r="D1" s="259"/>
      <c r="E1" s="259"/>
    </row>
    <row r="2" spans="1:5" s="158" customFormat="1" ht="21">
      <c r="A2" s="259" t="s">
        <v>1</v>
      </c>
      <c r="B2" s="259"/>
      <c r="C2" s="259"/>
      <c r="D2" s="259"/>
      <c r="E2" s="259"/>
    </row>
    <row r="3" spans="1:5" s="158" customFormat="1" ht="15.5">
      <c r="A3" s="260" t="s">
        <v>476</v>
      </c>
      <c r="B3" s="260"/>
      <c r="C3" s="260"/>
      <c r="D3" s="260"/>
      <c r="E3" s="260"/>
    </row>
    <row r="4" spans="1:5" s="158" customFormat="1" ht="15.5">
      <c r="A4" s="260" t="str">
        <f>Globalizadora!A5</f>
        <v>Processo Administrativo: 23503.000998/2024-62</v>
      </c>
      <c r="B4" s="260"/>
      <c r="C4" s="260"/>
      <c r="D4" s="260"/>
      <c r="E4" s="260"/>
    </row>
    <row r="5" spans="1:5" s="158" customFormat="1" ht="15.5">
      <c r="A5" s="260" t="str">
        <f>Globalizadora!A6</f>
        <v>Pregão Eletrônico Nº:</v>
      </c>
      <c r="B5" s="260"/>
      <c r="C5" s="260"/>
      <c r="D5" s="260"/>
      <c r="E5" s="260"/>
    </row>
    <row r="7" spans="1:5" s="186" customFormat="1" ht="14.5">
      <c r="A7" s="267" t="s">
        <v>477</v>
      </c>
      <c r="B7" s="267"/>
      <c r="C7" s="267"/>
      <c r="D7" s="267"/>
      <c r="E7" s="267"/>
    </row>
    <row r="8" spans="1:5" s="186" customFormat="1" ht="29">
      <c r="A8" s="185" t="s">
        <v>6</v>
      </c>
      <c r="B8" s="187" t="s">
        <v>7</v>
      </c>
      <c r="C8" s="187" t="s">
        <v>478</v>
      </c>
      <c r="D8" s="187" t="s">
        <v>479</v>
      </c>
      <c r="E8" s="187" t="s">
        <v>356</v>
      </c>
    </row>
    <row r="9" spans="1:5" s="186" customFormat="1" ht="29">
      <c r="A9" s="188">
        <v>1</v>
      </c>
      <c r="B9" s="189" t="s">
        <v>480</v>
      </c>
      <c r="C9" s="188" t="s">
        <v>365</v>
      </c>
      <c r="D9" s="188">
        <v>2</v>
      </c>
      <c r="E9" s="188">
        <f t="shared" ref="E9:E19" si="0">+D9*2</f>
        <v>4</v>
      </c>
    </row>
    <row r="10" spans="1:5" s="186" customFormat="1" ht="43.5">
      <c r="A10" s="188">
        <v>2</v>
      </c>
      <c r="B10" s="189" t="s">
        <v>481</v>
      </c>
      <c r="C10" s="188" t="s">
        <v>365</v>
      </c>
      <c r="D10" s="188">
        <v>4</v>
      </c>
      <c r="E10" s="188">
        <f t="shared" si="0"/>
        <v>8</v>
      </c>
    </row>
    <row r="11" spans="1:5" s="186" customFormat="1" ht="29">
      <c r="A11" s="188">
        <v>3</v>
      </c>
      <c r="B11" s="189" t="s">
        <v>482</v>
      </c>
      <c r="C11" s="188" t="s">
        <v>382</v>
      </c>
      <c r="D11" s="188">
        <v>1</v>
      </c>
      <c r="E11" s="188">
        <f t="shared" si="0"/>
        <v>2</v>
      </c>
    </row>
    <row r="12" spans="1:5" s="186" customFormat="1" ht="29">
      <c r="A12" s="188">
        <v>4</v>
      </c>
      <c r="B12" s="189" t="s">
        <v>483</v>
      </c>
      <c r="C12" s="188" t="s">
        <v>382</v>
      </c>
      <c r="D12" s="188">
        <v>4</v>
      </c>
      <c r="E12" s="188">
        <f t="shared" si="0"/>
        <v>8</v>
      </c>
    </row>
    <row r="13" spans="1:5" s="186" customFormat="1" ht="14.5">
      <c r="A13" s="188">
        <v>5</v>
      </c>
      <c r="B13" s="189" t="s">
        <v>484</v>
      </c>
      <c r="C13" s="188" t="s">
        <v>382</v>
      </c>
      <c r="D13" s="188">
        <v>4</v>
      </c>
      <c r="E13" s="188">
        <f t="shared" si="0"/>
        <v>8</v>
      </c>
    </row>
    <row r="14" spans="1:5" s="186" customFormat="1" ht="14.5">
      <c r="A14" s="188">
        <v>6</v>
      </c>
      <c r="B14" s="189" t="s">
        <v>485</v>
      </c>
      <c r="C14" s="188" t="s">
        <v>365</v>
      </c>
      <c r="D14" s="188">
        <v>1</v>
      </c>
      <c r="E14" s="188">
        <f t="shared" si="0"/>
        <v>2</v>
      </c>
    </row>
    <row r="15" spans="1:5" s="186" customFormat="1" ht="14.5">
      <c r="A15" s="188">
        <v>7</v>
      </c>
      <c r="B15" s="189" t="s">
        <v>486</v>
      </c>
      <c r="C15" s="188" t="s">
        <v>365</v>
      </c>
      <c r="D15" s="188">
        <v>0.5</v>
      </c>
      <c r="E15" s="188">
        <f t="shared" si="0"/>
        <v>1</v>
      </c>
    </row>
    <row r="16" spans="1:5" s="186" customFormat="1" ht="14.5">
      <c r="A16" s="188">
        <v>8</v>
      </c>
      <c r="B16" s="190" t="s">
        <v>487</v>
      </c>
      <c r="C16" s="188" t="s">
        <v>365</v>
      </c>
      <c r="D16" s="188">
        <v>6</v>
      </c>
      <c r="E16" s="188">
        <f t="shared" si="0"/>
        <v>12</v>
      </c>
    </row>
    <row r="17" spans="1:5" s="186" customFormat="1" ht="14.5">
      <c r="A17" s="188">
        <v>9</v>
      </c>
      <c r="B17" s="190" t="s">
        <v>488</v>
      </c>
      <c r="C17" s="188" t="s">
        <v>365</v>
      </c>
      <c r="D17" s="188">
        <v>0.5</v>
      </c>
      <c r="E17" s="188">
        <f t="shared" si="0"/>
        <v>1</v>
      </c>
    </row>
    <row r="18" spans="1:5" s="186" customFormat="1" ht="14.5">
      <c r="A18" s="188">
        <v>10</v>
      </c>
      <c r="B18" s="190" t="s">
        <v>489</v>
      </c>
      <c r="C18" s="188" t="s">
        <v>365</v>
      </c>
      <c r="D18" s="188">
        <v>0.5</v>
      </c>
      <c r="E18" s="188">
        <f t="shared" si="0"/>
        <v>1</v>
      </c>
    </row>
    <row r="19" spans="1:5" s="186" customFormat="1" ht="14.5">
      <c r="A19" s="188">
        <v>11</v>
      </c>
      <c r="B19" s="189" t="s">
        <v>490</v>
      </c>
      <c r="C19" s="188" t="s">
        <v>365</v>
      </c>
      <c r="D19" s="188">
        <v>1</v>
      </c>
      <c r="E19" s="188">
        <f t="shared" si="0"/>
        <v>2</v>
      </c>
    </row>
    <row r="20" spans="1:5" s="186" customFormat="1" ht="14.5">
      <c r="B20" s="191"/>
    </row>
    <row r="21" spans="1:5" s="186" customFormat="1" ht="14.5">
      <c r="A21" s="267" t="s">
        <v>491</v>
      </c>
      <c r="B21" s="267"/>
      <c r="C21" s="267"/>
      <c r="D21" s="267"/>
      <c r="E21" s="267"/>
    </row>
    <row r="22" spans="1:5" s="186" customFormat="1" ht="41.25" customHeight="1">
      <c r="A22" s="185" t="s">
        <v>6</v>
      </c>
      <c r="B22" s="187" t="s">
        <v>7</v>
      </c>
      <c r="C22" s="187" t="s">
        <v>478</v>
      </c>
      <c r="D22" s="187" t="s">
        <v>479</v>
      </c>
      <c r="E22" s="187" t="s">
        <v>356</v>
      </c>
    </row>
    <row r="23" spans="1:5" s="186" customFormat="1" ht="14.5">
      <c r="A23" s="188">
        <v>1</v>
      </c>
      <c r="B23" s="189" t="s">
        <v>492</v>
      </c>
      <c r="C23" s="188" t="s">
        <v>365</v>
      </c>
      <c r="D23" s="188">
        <v>2</v>
      </c>
      <c r="E23" s="188">
        <f>+D23*2</f>
        <v>4</v>
      </c>
    </row>
    <row r="24" spans="1:5" s="186" customFormat="1" ht="43.5">
      <c r="A24" s="188">
        <v>2</v>
      </c>
      <c r="B24" s="189" t="s">
        <v>493</v>
      </c>
      <c r="C24" s="188" t="s">
        <v>365</v>
      </c>
      <c r="D24" s="188">
        <v>2</v>
      </c>
      <c r="E24" s="188">
        <f>+D24*2</f>
        <v>4</v>
      </c>
    </row>
    <row r="25" spans="1:5" s="186" customFormat="1" ht="14.5">
      <c r="A25" s="188">
        <v>3</v>
      </c>
      <c r="B25" s="189" t="s">
        <v>494</v>
      </c>
      <c r="C25" s="188" t="s">
        <v>382</v>
      </c>
      <c r="D25" s="188">
        <v>1</v>
      </c>
      <c r="E25" s="188">
        <f>+D25*2</f>
        <v>2</v>
      </c>
    </row>
    <row r="26" spans="1:5" s="186" customFormat="1" ht="14.5">
      <c r="A26" s="188">
        <v>4</v>
      </c>
      <c r="B26" s="189" t="s">
        <v>495</v>
      </c>
      <c r="C26" s="188" t="s">
        <v>382</v>
      </c>
      <c r="D26" s="188">
        <v>4</v>
      </c>
      <c r="E26" s="188">
        <f>+D26*2</f>
        <v>8</v>
      </c>
    </row>
    <row r="27" spans="1:5" s="186" customFormat="1" ht="14.5">
      <c r="A27" s="188">
        <v>5</v>
      </c>
      <c r="B27" s="189" t="s">
        <v>496</v>
      </c>
      <c r="C27" s="188" t="s">
        <v>365</v>
      </c>
      <c r="D27" s="188">
        <v>1</v>
      </c>
      <c r="E27" s="188">
        <v>1</v>
      </c>
    </row>
    <row r="28" spans="1:5" s="186" customFormat="1" ht="14.5">
      <c r="A28" s="188">
        <v>6</v>
      </c>
      <c r="B28" s="189" t="s">
        <v>485</v>
      </c>
      <c r="C28" s="188" t="s">
        <v>365</v>
      </c>
      <c r="D28" s="188">
        <v>1</v>
      </c>
      <c r="E28" s="188">
        <v>1</v>
      </c>
    </row>
    <row r="29" spans="1:5" s="186" customFormat="1" ht="14.5">
      <c r="A29" s="188">
        <v>7</v>
      </c>
      <c r="B29" s="189" t="s">
        <v>490</v>
      </c>
      <c r="C29" s="188" t="s">
        <v>365</v>
      </c>
      <c r="D29" s="188">
        <v>1</v>
      </c>
      <c r="E29" s="188">
        <v>1</v>
      </c>
    </row>
    <row r="30" spans="1:5" s="186" customFormat="1" ht="14.5">
      <c r="B30" s="191"/>
    </row>
    <row r="31" spans="1:5" s="186" customFormat="1" ht="14.5">
      <c r="A31" s="267" t="s">
        <v>280</v>
      </c>
      <c r="B31" s="267"/>
      <c r="C31" s="267"/>
      <c r="D31" s="267"/>
      <c r="E31" s="267"/>
    </row>
    <row r="32" spans="1:5" s="186" customFormat="1" ht="29">
      <c r="A32" s="185" t="s">
        <v>6</v>
      </c>
      <c r="B32" s="187" t="s">
        <v>7</v>
      </c>
      <c r="C32" s="187" t="s">
        <v>478</v>
      </c>
      <c r="D32" s="187" t="s">
        <v>479</v>
      </c>
      <c r="E32" s="187" t="s">
        <v>356</v>
      </c>
    </row>
    <row r="33" spans="1:5" s="186" customFormat="1" ht="14.5">
      <c r="A33" s="188">
        <v>1</v>
      </c>
      <c r="B33" s="189" t="s">
        <v>492</v>
      </c>
      <c r="C33" s="188" t="s">
        <v>365</v>
      </c>
      <c r="D33" s="188">
        <v>2</v>
      </c>
      <c r="E33" s="188">
        <f>+D33*2</f>
        <v>4</v>
      </c>
    </row>
    <row r="34" spans="1:5" s="186" customFormat="1" ht="43.5">
      <c r="A34" s="188">
        <v>2</v>
      </c>
      <c r="B34" s="189" t="s">
        <v>493</v>
      </c>
      <c r="C34" s="188" t="s">
        <v>365</v>
      </c>
      <c r="D34" s="188">
        <v>2</v>
      </c>
      <c r="E34" s="188">
        <f>+D34*2</f>
        <v>4</v>
      </c>
    </row>
    <row r="35" spans="1:5" s="186" customFormat="1" ht="14.5">
      <c r="A35" s="188">
        <v>3</v>
      </c>
      <c r="B35" s="189" t="s">
        <v>494</v>
      </c>
      <c r="C35" s="188" t="s">
        <v>382</v>
      </c>
      <c r="D35" s="188">
        <v>1</v>
      </c>
      <c r="E35" s="188">
        <f>+D35*2</f>
        <v>2</v>
      </c>
    </row>
    <row r="36" spans="1:5" s="186" customFormat="1" ht="14.5">
      <c r="A36" s="188">
        <v>4</v>
      </c>
      <c r="B36" s="189" t="s">
        <v>495</v>
      </c>
      <c r="C36" s="188" t="s">
        <v>382</v>
      </c>
      <c r="D36" s="188">
        <v>4</v>
      </c>
      <c r="E36" s="188">
        <f>+D36*2</f>
        <v>8</v>
      </c>
    </row>
    <row r="37" spans="1:5" s="186" customFormat="1" ht="14.5">
      <c r="A37" s="188">
        <v>5</v>
      </c>
      <c r="B37" s="189" t="s">
        <v>496</v>
      </c>
      <c r="C37" s="188" t="s">
        <v>365</v>
      </c>
      <c r="D37" s="188">
        <v>1</v>
      </c>
      <c r="E37" s="188">
        <v>1</v>
      </c>
    </row>
    <row r="38" spans="1:5" s="186" customFormat="1" ht="14.5">
      <c r="A38" s="188">
        <v>6</v>
      </c>
      <c r="B38" s="189" t="s">
        <v>485</v>
      </c>
      <c r="C38" s="188" t="s">
        <v>365</v>
      </c>
      <c r="D38" s="188">
        <v>1</v>
      </c>
      <c r="E38" s="188">
        <v>1</v>
      </c>
    </row>
    <row r="39" spans="1:5" s="186" customFormat="1" ht="14.5">
      <c r="A39" s="188">
        <v>7</v>
      </c>
      <c r="B39" s="189" t="s">
        <v>490</v>
      </c>
      <c r="C39" s="188" t="s">
        <v>365</v>
      </c>
      <c r="D39" s="188">
        <v>1</v>
      </c>
      <c r="E39" s="188">
        <v>1</v>
      </c>
    </row>
    <row r="40" spans="1:5" s="186" customFormat="1" ht="14.5">
      <c r="B40" s="191"/>
    </row>
    <row r="41" spans="1:5" s="186" customFormat="1" ht="14.5">
      <c r="B41" s="191"/>
    </row>
    <row r="42" spans="1:5" s="186" customFormat="1" ht="14.5">
      <c r="B42" s="191"/>
    </row>
    <row r="43" spans="1:5" s="186" customFormat="1" ht="14.5">
      <c r="B43" s="191"/>
    </row>
    <row r="44" spans="1:5" s="186" customFormat="1" ht="14.5">
      <c r="B44" s="191"/>
    </row>
    <row r="45" spans="1:5" s="186" customFormat="1" ht="14.5">
      <c r="B45" s="191"/>
    </row>
  </sheetData>
  <mergeCells count="8">
    <mergeCell ref="A7:E7"/>
    <mergeCell ref="A21:E21"/>
    <mergeCell ref="A31:E31"/>
    <mergeCell ref="A1:E1"/>
    <mergeCell ref="A2:E2"/>
    <mergeCell ref="A3:E3"/>
    <mergeCell ref="A4:E4"/>
    <mergeCell ref="A5:E5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3660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4</vt:i4>
      </vt:variant>
    </vt:vector>
  </HeadingPairs>
  <TitlesOfParts>
    <vt:vector size="13" baseType="lpstr">
      <vt:lpstr>Globalizadora</vt:lpstr>
      <vt:lpstr>Servente Limpeza</vt:lpstr>
      <vt:lpstr>Produtividade - Limpeza</vt:lpstr>
      <vt:lpstr>Materiais - Limpeza</vt:lpstr>
      <vt:lpstr>Equipamentos - Limpeza</vt:lpstr>
      <vt:lpstr>Porteiro Diurno</vt:lpstr>
      <vt:lpstr>Porteiro Noturno</vt:lpstr>
      <vt:lpstr>Recepcionista</vt:lpstr>
      <vt:lpstr>Uniformes e EPIs</vt:lpstr>
      <vt:lpstr>'Porteiro Diurno'!Area_de_impressao</vt:lpstr>
      <vt:lpstr>'Porteiro Noturno'!Area_de_impressao</vt:lpstr>
      <vt:lpstr>Recepcionista!Area_de_impressao</vt:lpstr>
      <vt:lpstr>'Servente Limpeza'!Area_de_impressao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</dc:creator>
  <dc:description/>
  <cp:lastModifiedBy>Carlos Leal</cp:lastModifiedBy>
  <cp:revision>128</cp:revision>
  <cp:lastPrinted>2025-04-29T18:14:20Z</cp:lastPrinted>
  <dcterms:created xsi:type="dcterms:W3CDTF">2011-09-01T21:18:23Z</dcterms:created>
  <dcterms:modified xsi:type="dcterms:W3CDTF">2025-05-22T20:18:58Z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??es 1">
    <vt:lpwstr/>
  </property>
  <property fmtid="{D5CDD505-2E9C-101B-9397-08002B2CF9AE}" pid="3" name="Informa??es 2">
    <vt:lpwstr/>
  </property>
  <property fmtid="{D5CDD505-2E9C-101B-9397-08002B2CF9AE}" pid="4" name="Informa??es 3">
    <vt:lpwstr/>
  </property>
  <property fmtid="{D5CDD505-2E9C-101B-9397-08002B2CF9AE}" pid="5" name="Informa??es 4">
    <vt:lpwstr/>
  </property>
</Properties>
</file>