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_rels/sheet2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comments7.xml" ContentType="application/vnd.openxmlformats-officedocument.spreadsheetml.comments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comments6.xml" ContentType="application/vnd.openxmlformats-officedocument.spreadsheetml.comments+xml"/>
  <Override PartName="/xl/comments8.xml" ContentType="application/vnd.openxmlformats-officedocument.spreadsheetml.comment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6"/>
  </bookViews>
  <sheets>
    <sheet name="Globalizadora" sheetId="1" state="visible" r:id="rId2"/>
    <sheet name="Servente Limpeza" sheetId="2" state="visible" r:id="rId3"/>
    <sheet name="Produtividade - Limpeza" sheetId="3" state="visible" r:id="rId4"/>
    <sheet name="Materiais - Limpeza" sheetId="4" state="visible" r:id="rId5"/>
    <sheet name="Equipamentos - Limpeza" sheetId="5" state="visible" r:id="rId6"/>
    <sheet name="Porteiro Diurno" sheetId="6" state="visible" r:id="rId7"/>
    <sheet name="Porteiro Noturno" sheetId="7" state="visible" r:id="rId8"/>
    <sheet name="Recepcionista" sheetId="8" state="visible" r:id="rId9"/>
    <sheet name="Uniformes" sheetId="9" state="visible" r:id="rId10"/>
  </sheets>
  <definedNames>
    <definedName function="false" hidden="false" localSheetId="5" name="_xlnm.Print_Area" vbProcedure="false">'Porteiro Diurno'!$A$1:$E$177</definedName>
    <definedName function="false" hidden="false" localSheetId="6" name="_xlnm.Print_Area" vbProcedure="false">'Porteiro Noturno'!$A$1:$E$180</definedName>
    <definedName function="false" hidden="false" localSheetId="7" name="_xlnm.Print_Area" vbProcedure="false">Recepcionista!$A$1:$E$177</definedName>
    <definedName function="false" hidden="false" localSheetId="1" name="_xlnm.Print_Area" vbProcedure="false">'Servente Limpeza'!$A$1:$H$190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113" authorId="0">
      <text>
        <r>
          <rPr>
            <sz val="11"/>
            <color rgb="FF000000"/>
            <rFont val="Arial"/>
            <family val="2"/>
            <charset val="1"/>
          </rPr>
          <t xml:space="preserve">As alíneas “A” a “F” referem-se somente ao custo que será pago ao repositor pelos dias trabalhados quando da necessidade de substituir a mão de obra alocada na prestação do serviço.</t>
        </r>
      </text>
    </comment>
    <comment ref="A124" authorId="0">
      <text>
        <r>
          <rPr>
            <sz val="11"/>
            <color rgb="FF000000"/>
            <rFont val="Arial"/>
            <family val="2"/>
            <charset val="1"/>
          </rPr>
          <t xml:space="preserve">Quando houver a necessidade de reposição de um empregado durante sua ausência nos casos de intervalo para repouso ou alimentação deve-se contemplar o Submódulo 4.2.</t>
        </r>
      </text>
    </comment>
    <comment ref="A136" authorId="0">
      <text>
        <r>
          <rPr>
            <sz val="11"/>
            <color rgb="FF000000"/>
            <rFont val="Arial"/>
            <family val="2"/>
            <charset val="1"/>
          </rPr>
          <t xml:space="preserve">Valores mensais por empregado.</t>
        </r>
      </text>
    </comment>
    <comment ref="B38" authorId="0">
      <text>
        <r>
          <rPr>
            <sz val="11"/>
            <color rgb="FF000000"/>
            <rFont val="Arial"/>
            <family val="2"/>
            <charset val="1"/>
          </rPr>
          <t xml:space="preserve">Previsto em legislação ou acordo coletivo para trabalhos que impliquem em condições de risco à saúde ou integridade física do trabalhador.
30% sobre o salário base.</t>
        </r>
      </text>
    </comment>
    <comment ref="B39" authorId="0">
      <text>
        <r>
          <rPr>
            <sz val="11"/>
            <color rgb="FF000000"/>
            <rFont val="Arial"/>
            <family val="2"/>
            <charset val="1"/>
          </rPr>
          <t xml:space="preserve">O salário de referência para cálculo do seu custo é o salário mínimo estadual ou o nacional ou o salário normativo da categoria se expressamente estabelecido no acordo ou convenção coletiva.
São operações que, por sua natureza, condições ou métodos de trabalho, exponham os empregados a agentes nocivos à saúde, acima dos limites de tolerância fixados em razão da natureza e da intensidade do agente e do tempo de exposição aos seus efeitos. (Art. 189, CLT)
Grau máximo: 40%;
Grau médio: 20%;
Grau mínimo: 10%.</t>
        </r>
      </text>
    </comment>
    <comment ref="B40" authorId="0">
      <text>
        <r>
          <rPr>
            <sz val="11"/>
            <color rgb="FF000000"/>
            <rFont val="Arial"/>
            <family val="2"/>
            <charset val="1"/>
          </rPr>
          <t xml:space="preserve">Conferido ao trabalhador por trabalho executado entre as 22 horas de um dia e as 5 horas do dia seguinte.
Remunerado com adicional de, pelo menos, 20% sobre a hora diurna.
</t>
        </r>
        <r>
          <rPr>
            <i val="true"/>
            <sz val="10"/>
            <color rgb="FF000000"/>
            <rFont val="Arial"/>
            <family val="2"/>
            <charset val="1"/>
          </rPr>
          <t xml:space="preserve">Adicional noturno para 1 hora trabalhada = Valor da hora diurna X 20%
Valor da hora diurna = Salário base / Total de horas trabalhadas no mês
</t>
        </r>
        <r>
          <rPr>
            <sz val="10"/>
            <color rgb="FF000000"/>
            <rFont val="Arial"/>
            <family val="2"/>
            <charset val="1"/>
          </rPr>
          <t xml:space="preserve">
O total de horas trabalhadas no mês calcula-se considerando 5 semanas de trabalho, conforme determinação do MTE.
</t>
        </r>
        <r>
          <rPr>
            <i val="true"/>
            <sz val="10"/>
            <color rgb="FF000000"/>
            <rFont val="Arial"/>
            <family val="2"/>
            <charset val="1"/>
          </rPr>
          <t xml:space="preserve">Exemplo:
Salário: R$2.200,00
Valor da hora diurna: 2.200,00 / 220 horas (jornada de 44 horas semanais) = R$10,00
Adicional noturno para 1 hora trabalhada = 10,00 X 20% = R$2,00</t>
        </r>
      </text>
    </comment>
    <comment ref="B41" authorId="0">
      <text>
        <r>
          <rPr>
            <sz val="11"/>
            <color rgb="FF000000"/>
            <rFont val="Arial"/>
            <family val="2"/>
            <charset val="1"/>
          </rPr>
          <t xml:space="preserve">Corresponde a 52 minutos e 30 segundos.
A hora noturna adicional corresponde à diferença da hora noturna menos a hora normal.
</t>
        </r>
        <r>
          <rPr>
            <i val="true"/>
            <sz val="10"/>
            <color rgb="FF000000"/>
            <rFont val="Arial"/>
            <family val="2"/>
            <charset val="1"/>
          </rPr>
          <t xml:space="preserve">Hora noturna = Hora normal X (60/52,5)
Hora noturna = Hora normal X 1,14285714
</t>
        </r>
        <r>
          <rPr>
            <sz val="10"/>
            <color rgb="FF000000"/>
            <rFont val="Arial"/>
            <family val="2"/>
            <charset val="1"/>
          </rPr>
          <t xml:space="preserve">
</t>
        </r>
        <r>
          <rPr>
            <i val="true"/>
            <sz val="10"/>
            <color rgb="FF000000"/>
            <rFont val="Arial"/>
            <family val="2"/>
            <charset val="1"/>
          </rPr>
          <t xml:space="preserve">Exemplo:
Salário: R$2.200,00
Valor da hora diurna: 2.200,00 / 220 horas (jornada de 44 horas semanais) = R$10,00
Hora noturna = 10,00 X 1,14285714 = R$11,42
Hora noturna adicional = Hora noturna – Hora normal
Hora noturna adicional = (11,42 X 20%) - (R$10,00 X 20%) = 2,286 – 2,00 = 0,286</t>
        </r>
      </text>
    </comment>
    <comment ref="B42" authorId="0">
      <text>
        <r>
          <rPr>
            <sz val="11"/>
            <color rgb="FF000000"/>
            <rFont val="Arial"/>
            <family val="2"/>
            <charset val="1"/>
          </rPr>
          <t xml:space="preserve">Relativo ao trabalho realizado além da jornada diária regular estabelecida, com acréscimo de </t>
        </r>
        <r>
          <rPr>
            <u val="single"/>
            <sz val="10"/>
            <color rgb="FF000000"/>
            <rFont val="Arial"/>
            <family val="2"/>
            <charset val="1"/>
          </rPr>
          <t xml:space="preserve">no mínimo 50%</t>
        </r>
        <r>
          <rPr>
            <sz val="10"/>
            <color rgb="FF000000"/>
            <rFont val="Arial"/>
            <family val="2"/>
            <charset val="1"/>
          </rPr>
          <t xml:space="preserve"> do valor da hora normal para trabalho extra (entre segunda e sábado) e de 100% em domingos e feriados.
Não pode ser maior do que 2 horas diárias. (Art. 59, CLT)</t>
        </r>
      </text>
    </comment>
    <comment ref="B45" authorId="0">
      <text>
        <r>
          <rPr>
            <sz val="11"/>
            <color rgb="FF000000"/>
            <rFont val="Arial"/>
            <family val="2"/>
            <charset val="1"/>
          </rPr>
          <t xml:space="preserve">Para o empregado que labora a jornada 12x36, em caso da não concessão ou concessão parcial do intervalo intrajornada (§4º do art. 71 da CLT).</t>
        </r>
      </text>
    </comment>
    <comment ref="B57" authorId="0">
      <text>
        <r>
          <rPr>
            <sz val="11"/>
            <color rgb="FF000000"/>
            <rFont val="Arial"/>
            <family val="2"/>
            <charset val="1"/>
          </rPr>
          <t xml:space="preserve">Considerando que na duração do contrato de 60 meses o empregado tem 5 meses de férias e labora em 56 meses:
</t>
        </r>
        <r>
          <rPr>
            <i val="true"/>
            <sz val="10"/>
            <color rgb="FF000000"/>
            <rFont val="Arial"/>
            <family val="2"/>
            <charset val="1"/>
          </rPr>
          <t xml:space="preserve">(5/56) x 100 = 8,93%</t>
        </r>
        <r>
          <rPr>
            <sz val="10"/>
            <color rgb="FF000000"/>
            <rFont val="Arial"/>
            <family val="2"/>
            <charset val="1"/>
          </rPr>
          <t xml:space="preserve">;
Para os contratos de 1 ano (12 meses) o empregado trabalha 12 meses e tem direito a 1 mês de férias, o que significa:
</t>
        </r>
        <r>
          <rPr>
            <i val="true"/>
            <sz val="10"/>
            <color rgb="FF000000"/>
            <rFont val="Arial"/>
            <family val="2"/>
            <charset val="1"/>
          </rPr>
          <t xml:space="preserve">(1/12) x 100 = 8,33%</t>
        </r>
        <r>
          <rPr>
            <sz val="10"/>
            <color rgb="FF000000"/>
            <rFont val="Arial"/>
            <family val="2"/>
            <charset val="1"/>
          </rPr>
          <t xml:space="preserve">.</t>
        </r>
      </text>
    </comment>
    <comment ref="B58" authorId="0">
      <text>
        <r>
          <rPr>
            <sz val="11"/>
            <color rgb="FF000000"/>
            <rFont val="Arial"/>
            <family val="2"/>
            <charset val="1"/>
          </rPr>
          <t xml:space="preserve">Considerando que na duração do contrato de 60 meses o empregado tem 5 meses de férias e labora em 56 meses:
</t>
        </r>
        <r>
          <rPr>
            <i val="true"/>
            <sz val="10"/>
            <color rgb="FF000000"/>
            <rFont val="Arial"/>
            <family val="2"/>
            <charset val="1"/>
          </rPr>
          <t xml:space="preserve">(5/56) x 100 = 8,93%</t>
        </r>
        <r>
          <rPr>
            <sz val="10"/>
            <color rgb="FF000000"/>
            <rFont val="Arial"/>
            <family val="2"/>
            <charset val="1"/>
          </rPr>
          <t xml:space="preserve">;
Para os contratos de 1 ano (12 meses) o empregado trabalha 12 meses e tem direito a 1 mês de férias, o que significa:
</t>
        </r>
        <r>
          <rPr>
            <i val="true"/>
            <sz val="10"/>
            <color rgb="FF000000"/>
            <rFont val="Arial"/>
            <family val="2"/>
            <charset val="1"/>
          </rPr>
          <t xml:space="preserve">(1/12) x 100 = 8,33%</t>
        </r>
        <r>
          <rPr>
            <sz val="10"/>
            <color rgb="FF000000"/>
            <rFont val="Arial"/>
            <family val="2"/>
            <charset val="1"/>
          </rPr>
          <t xml:space="preserve">.</t>
        </r>
      </text>
    </comment>
    <comment ref="B59" authorId="0">
      <text>
        <r>
          <rPr>
            <sz val="11"/>
            <color rgb="FF000000"/>
            <rFont val="Arial"/>
            <family val="2"/>
            <charset val="1"/>
          </rPr>
          <t xml:space="preserve">Conforme IN 02/2008 atualizada pela IN 03/2009, que trata sobre a Conta Vinculada, Férias e Adicional de férias devem somar 12,10%.</t>
        </r>
      </text>
    </comment>
    <comment ref="B66" authorId="0">
      <text>
        <r>
          <rPr>
            <sz val="11"/>
            <color rgb="FF000000"/>
            <rFont val="Arial"/>
            <family val="2"/>
            <charset val="1"/>
          </rPr>
          <t xml:space="preserve">Contribuição de 20% sobre o total das remunerações destinada à Seguridade Social, conforme determina a Lei 8.212/91.</t>
        </r>
      </text>
    </comment>
    <comment ref="B67" authorId="0">
      <text>
        <r>
          <rPr>
            <sz val="11"/>
            <color rgb="FF000000"/>
            <rFont val="Arial"/>
            <family val="2"/>
            <charset val="1"/>
          </rPr>
          <t xml:space="preserve">Contribuição social destinada ao financiamento da educação básica nos termos da Constituição Federal à base de 2,5%. As empresas optantes pelo Simples Nacional são isentas.</t>
        </r>
      </text>
    </comment>
    <comment ref="B68" authorId="0">
      <text>
        <r>
          <rPr>
            <sz val="11"/>
            <color rgb="FF000000"/>
            <rFont val="Arial"/>
            <family val="2"/>
            <charset val="1"/>
          </rPr>
          <t xml:space="preserve">Contribuição destinada a custear benefícios concedidos em razão do grau de incidência de incapacidade laborativa decorrentes dos riscos ambientais do trabalho. Pode ser estabelecido em:
1% quando o risco de acidentes do trabalho for considerado leve.
2% quando o risco de acidentes do trabalho for considerado médio.
3% quando o risco de acidentes do trabalho for considerado grave.
Os percentuais podem ser diferentes e a empresa sempre deve comprovar através da sua GFIP.</t>
        </r>
      </text>
    </comment>
    <comment ref="B69" authorId="0">
      <text>
        <r>
          <rPr>
            <sz val="11"/>
            <color rgb="FF000000"/>
            <rFont val="Arial"/>
            <family val="2"/>
            <charset val="1"/>
          </rPr>
          <t xml:space="preserve">Contribuições sociais destinadas ao Serviço Social da Indústria (SESI) e ao Serviço Social do Comércio (SESC). As empresas optantes pelo Simples Nacional são isentas. Para as demais empresas fica determinado o percentual de 1,5%.</t>
        </r>
      </text>
    </comment>
    <comment ref="B70" authorId="0">
      <text>
        <r>
          <rPr>
            <sz val="11"/>
            <color rgb="FF000000"/>
            <rFont val="Arial"/>
            <family val="2"/>
            <charset val="1"/>
          </rPr>
          <t xml:space="preserve">Contribuição ao Serviço Nacional de Aprendizagem Industrial (SENAI) e ao Serviço Nacional de Aprendizagem Comercial (SENAC). As empresas optantes pelo Simples Nacional são isentas. Para as demais empresas com menos de 500 empregados a incidência é de 1% e para as empresas com mais de 500 empregados a incidência é de 1,2%.</t>
        </r>
      </text>
    </comment>
    <comment ref="B71" authorId="0">
      <text>
        <r>
          <rPr>
            <sz val="11"/>
            <color rgb="FF000000"/>
            <rFont val="Arial"/>
            <family val="2"/>
            <charset val="1"/>
          </rPr>
          <t xml:space="preserve">Contribuição social repassada ao Serviço Brasileiro de Apoio à Pequena e Média Empresa (SEBRAE), destinado a custear os programas de apoio à pequena e média empresa à base de 0,6%. As empresas optantes pelo Simples Nacional são isentas.</t>
        </r>
      </text>
    </comment>
    <comment ref="B72" authorId="0">
      <text>
        <r>
          <rPr>
            <sz val="11"/>
            <color rgb="FF000000"/>
            <rFont val="Arial"/>
            <family val="2"/>
            <charset val="1"/>
          </rPr>
          <t xml:space="preserve">Contribuição ao Instituto Nacional de Colonização e Reforma Agrária. As empresas optantes pelo Simples Nacional são isentas e as demais empresas pagam um percentual de 0,2%.</t>
        </r>
      </text>
    </comment>
    <comment ref="B73" authorId="0">
      <text>
        <r>
          <rPr>
            <sz val="11"/>
            <color rgb="FF000000"/>
            <rFont val="Arial"/>
            <family val="2"/>
            <charset val="1"/>
          </rPr>
          <t xml:space="preserve">O Fundo de Garantia do Tempo de Serviço (FGTS) constitui-se em um pecúlio disponibilizado quando da aposentadoria ou morte do trabalhador e representa uma garantia para a indenização do tempo de serviço nos casos de demissão imotivada. É garantido pela Constituição Federal à base de 8%.</t>
        </r>
      </text>
    </comment>
    <comment ref="B101" authorId="0">
      <text>
        <r>
          <rPr>
            <sz val="11"/>
            <color rgb="FF000000"/>
            <rFont val="Arial"/>
            <family val="2"/>
            <charset val="1"/>
          </rPr>
          <t xml:space="preserve">Trata-se de valor devido ao empregado no caso de o empregador rescindir o contrato sem justo motivo e sem lhe conceder aviso prévio, conforme disposto no §1º do art. 487 da CLT. De acordo com levantamento efetuado em diversos contratos, cerca de 5% do pessoal é demitido pelo empregador antes do término do contrato de trabalho.
</t>
        </r>
        <r>
          <rPr>
            <i val="true"/>
            <sz val="10"/>
            <color rgb="FF000000"/>
            <rFont val="Arial"/>
            <family val="2"/>
            <charset val="1"/>
          </rPr>
          <t xml:space="preserve">Cálculo:
((1/12) x 0,05) x 100 = 0,42%
</t>
        </r>
        <r>
          <rPr>
            <sz val="10"/>
            <color rgb="FF000000"/>
            <rFont val="Arial"/>
            <family val="2"/>
            <charset val="1"/>
          </rPr>
          <t xml:space="preserve">
Esse valor pode variar conforme dados estatísticos da empresa.
Conforme </t>
        </r>
        <r>
          <rPr>
            <b val="true"/>
            <u val="single"/>
            <sz val="10"/>
            <color rgb="FF000000"/>
            <rFont val="Arial"/>
            <family val="2"/>
            <charset val="1"/>
          </rPr>
          <t xml:space="preserve">orientações</t>
        </r>
        <r>
          <rPr>
            <sz val="10"/>
            <color rgb="FF000000"/>
            <rFont val="Arial"/>
            <family val="2"/>
            <charset val="1"/>
          </rPr>
          <t xml:space="preserve"> do MPOG, para se chegar ao custo de referência do aviso prévio indenizado soma-se o total do Módulo 1 + adicional de férias + 13º salário. Algumas empresas fazem o cálculo somente sobre a Remuneração (Módulo 1) e cabe à Administração fazer a análise.</t>
        </r>
      </text>
    </comment>
    <comment ref="B103" authorId="0">
      <text>
        <r>
          <rPr>
            <sz val="11"/>
            <color rgb="FF000000"/>
            <rFont val="Arial"/>
            <family val="2"/>
            <charset val="1"/>
          </rPr>
          <t xml:space="preserve">Conforme orientações do MPOG, tanto para o Aviso Prévio Trabalhado quanto para o Aviso Prévio Indenizado, a porcentagem que irá incidir é de 5% sobre o custo de referência.
Para se chegar ao custo de referência do aviso prévio indenizado soma-se o total do Módulo 1 + adicional de férias + 13º salário. Algumas empresas fazem o cálculo somente sobre a Remuneração (Módulo 1) e cabe à Administração fazer a análise.
E também foi orientado que está correto o raciocínio de ponderar os 5% entre o API e o APT, não precisando ser exatamente 50% pra cada. Isso dependerá das características intrínsecas de cada tipo de serviço.</t>
        </r>
      </text>
    </comment>
    <comment ref="B104" authorId="0">
      <text>
        <r>
          <rPr>
            <sz val="11"/>
            <color rgb="FF000000"/>
            <rFont val="Arial"/>
            <family val="2"/>
            <charset val="1"/>
          </rPr>
          <t xml:space="preserve">De acordo com o item 5 do anexo VII da IN 02/2008 atualizada pela IN 03/2009, que trata sobre a Conta Vinculada, “o montante de que trata o aviso prévio trabalhado, 23,33% da remuneração mensal, deverá ser integralmente depositado durante a </t>
        </r>
        <r>
          <rPr>
            <u val="single"/>
            <sz val="10"/>
            <color rgb="FF000000"/>
            <rFont val="Arial"/>
            <family val="2"/>
            <charset val="1"/>
          </rPr>
          <t xml:space="preserve">primeira vigência do contrato</t>
        </r>
        <r>
          <rPr>
            <sz val="10"/>
            <color rgb="FF000000"/>
            <rFont val="Arial"/>
            <family val="2"/>
            <charset val="1"/>
          </rPr>
          <t xml:space="preserve">”. Assim sendo, considera-se o percentual de 1,94% (23,33/12) sobre o custo de referência.
Conforme </t>
        </r>
        <r>
          <rPr>
            <b val="true"/>
            <u val="single"/>
            <sz val="10"/>
            <color rgb="FF000000"/>
            <rFont val="Arial"/>
            <family val="2"/>
            <charset val="1"/>
          </rPr>
          <t xml:space="preserve">orientações</t>
        </r>
        <r>
          <rPr>
            <sz val="10"/>
            <color rgb="FF000000"/>
            <rFont val="Arial"/>
            <family val="2"/>
            <charset val="1"/>
          </rPr>
          <t xml:space="preserve"> do MPOG, para se chegar ao custo de referência, soma-se o total do Módulo 1 + Módulo 2 + adicional de férias + 13º salário. Algumas empresas fazem o cálculo somente sobre a Remuneração (Módulo 1) e cabe à Administração fazer a análise.</t>
        </r>
      </text>
    </comment>
    <comment ref="B106" authorId="0">
      <text>
        <r>
          <rPr>
            <sz val="11"/>
            <color rgb="FF000000"/>
            <rFont val="Arial"/>
            <family val="2"/>
            <charset val="1"/>
          </rPr>
          <t xml:space="preserve">Conforme orientações do MPOG, tanto para o Aviso Prévio Trabalhado quanto para o Aviso Prévio Indenizado, a porcentagem que irá incidir é de 5% sobre o custo de referência.
Para se chegar ao custo de referência do aviso prévio indenizado soma-se o total do Módulo 1 + adicional de férias + 13º salário. Algumas empresas fazem o cálculo somente sobre a Remuneração (Módulo 1) e cabe à Administração fazer a análise.
E também foi orientado que está correto o raciocínio de ponderar os 5% entre o API e o APT, não precisando ser exatamente 50% pra cada. Isso dependerá das características intrínsecas de cada tipo de serviço.</t>
        </r>
      </text>
    </comment>
    <comment ref="B114" authorId="0">
      <text>
        <r>
          <rPr>
            <sz val="11"/>
            <color rgb="FF000000"/>
            <rFont val="Arial"/>
            <family val="2"/>
            <charset val="1"/>
          </rPr>
          <t xml:space="preserve">8,33% incidindo sobre os Módulos 1, 2 e 3.</t>
        </r>
      </text>
    </comment>
    <comment ref="B115" authorId="0">
      <text>
        <r>
          <rPr>
            <sz val="11"/>
            <color rgb="FF000000"/>
            <rFont val="Arial"/>
            <family val="2"/>
            <charset val="1"/>
          </rPr>
          <t xml:space="preserve">Ausências previstas na legislação vigente que é composta por um conjunto de casos em que o funcionário pode se ausentar sem perda da remuneração.
Considerando que o empregado tenha apenas uma falta legal durante o período de 1 ano, temos:
Cálculo:
1/360 = 0,002777 = 0,27%
Esse valor pode variar conforme dados estatísticos da empresa.</t>
        </r>
      </text>
    </comment>
    <comment ref="B116" authorId="0">
      <text>
        <r>
          <rPr>
            <sz val="11"/>
            <color rgb="FF000000"/>
            <rFont val="Arial"/>
            <family val="2"/>
            <charset val="1"/>
          </rPr>
          <t xml:space="preserve">Ausências previstas na legislação vigente que é composta por um conjunto de casos em que o funcionário pode se ausentar sem perda da remuneração.
Considerando que o empregado tenha apenas uma falta legal durante o período de 1 ano, temos:
Cálculo:
1/360 = 0,002777 = 0,27%
Esse valor pode variar conforme dados estatísticos da empresa.</t>
        </r>
      </text>
    </comment>
    <comment ref="B117" authorId="0">
      <text>
        <r>
          <rPr>
            <sz val="11"/>
            <color rgb="FF000000"/>
            <rFont val="Arial"/>
            <family val="2"/>
            <charset val="1"/>
          </rPr>
          <t xml:space="preserve">Concede ao empregado o direito de ausentar-se do serviço por cinco dias quando do nascimento de filho. De acordo com o IBGE, nascem filhos de 1,5% dos trabalhadores no período de um ano. Dessa forma a provisão para este item corresponde a:
((5/30)/12) x 0,015 x 100 = 0,02%
Esse valor pode variar conforme dados estatísticos da empresa.</t>
        </r>
      </text>
    </comment>
    <comment ref="B118" authorId="0">
      <text>
        <r>
          <rPr>
            <sz val="11"/>
            <color rgb="FF000000"/>
            <rFont val="Arial"/>
            <family val="2"/>
            <charset val="1"/>
          </rPr>
          <t xml:space="preserve">Valor do custo referente aos 15 primeiros dias em que o empregado encontra-se afastado por acidente de trabalho e a empresa contratada tem o dever de remunerá-lo. Após esse período o ônus passa a ser do INSS. De acordo com os números mais recentes apresentados pelo Ministério da Previdência e Assistência Social, baseados em informações prestadas pelos empregadores, por meio de GFIP, 0,78% dos empregados se acidentam no ano. Assim, a provisão corresponde a:
((15/30)/12) x 0,0078 x 100 = 0,03%
Esse valor pode variar conforme dados estatísticos da empresa.</t>
        </r>
      </text>
    </comment>
    <comment ref="B125" authorId="0">
      <text>
        <r>
          <rPr>
            <sz val="11"/>
            <color rgb="FF000000"/>
            <rFont val="Arial"/>
            <family val="2"/>
            <charset val="1"/>
          </rPr>
          <t xml:space="preserve">Calculado sobre a hora normal trabalhada.</t>
        </r>
      </text>
    </comment>
    <comment ref="B147" authorId="0">
      <text>
        <r>
          <rPr>
            <sz val="11"/>
            <color rgb="FF000000"/>
            <rFont val="Arial"/>
            <family val="2"/>
            <charset val="1"/>
          </rPr>
          <t xml:space="preserve">São os gastos da contratada com a sua estrutura administrativa, organizacional e gerenciamento de seus contratos.
</t>
        </r>
        <r>
          <rPr>
            <b val="true"/>
            <sz val="10"/>
            <color rgb="FF000000"/>
            <rFont val="Arial"/>
            <family val="2"/>
            <charset val="1"/>
          </rPr>
          <t xml:space="preserve">Foram estabelecidos para o cálculo dos valores limites para os serviços de vigilância e limpeza os percentuais de 6% e 3% respectivamente.
</t>
        </r>
        <r>
          <rPr>
            <sz val="10"/>
            <color rgb="FF000000"/>
            <rFont val="Arial"/>
            <family val="2"/>
            <charset val="1"/>
          </rPr>
          <t xml:space="preserve">
Para o custo de referência deve-se somar o total do Módulo 1 + Módulo 2 + Módulo 3 + Módulo 4 + Módulo 5.</t>
        </r>
      </text>
    </comment>
    <comment ref="B148" authorId="0">
      <text>
        <r>
          <rPr>
            <sz val="11"/>
            <color rgb="FF000000"/>
            <rFont val="Arial"/>
            <family val="2"/>
            <charset val="1"/>
          </rPr>
          <t xml:space="preserve">No cálculo dos valores limites dos serviços de vigilância e limpeza foi estabelecido o percentual de </t>
        </r>
        <r>
          <rPr>
            <b val="true"/>
            <sz val="10"/>
            <color rgb="FF000000"/>
            <rFont val="Arial"/>
            <family val="2"/>
            <charset val="1"/>
          </rPr>
          <t xml:space="preserve">6,79%</t>
        </r>
        <r>
          <rPr>
            <sz val="10"/>
            <color rgb="FF000000"/>
            <rFont val="Arial"/>
            <family val="2"/>
            <charset val="1"/>
          </rPr>
          <t xml:space="preserve">.
Para o custo de referência, soma-se o total do Módulo 1 + Módulo 2 + Módulo 3 + Módulo 4 + Módulo 5 + Custos Indiretos.</t>
        </r>
      </text>
    </comment>
    <comment ref="B149" authorId="0">
      <text>
        <r>
          <rPr>
            <sz val="11"/>
            <color rgb="FF000000"/>
            <rFont val="Arial"/>
            <family val="2"/>
            <charset val="1"/>
          </rPr>
          <t xml:space="preserve">Empresas Lucro Presumido:
PIS: 0,65% / COFINS: 3,00%
Empresas Lucro Real:
PIS: 1,65% / COFINS: 7,60%
Para as empresas optantes pelo Simples Nacional, a tributação varia conforme o faturamento mensal.</t>
        </r>
      </text>
    </comment>
    <comment ref="B150" authorId="0">
      <text>
        <r>
          <rPr>
            <sz val="11"/>
            <color rgb="FF000000"/>
            <rFont val="Arial"/>
            <family val="2"/>
            <charset val="1"/>
          </rPr>
          <t xml:space="preserve">Empresas Lucro Presumido:
PIS: 0,65% / COFINS: 3,00%
Empresas Lucro Real:
PIS: 1,65% / COFINS: 7,60%
Para as empresas optantes pelo Simples Nacional, a tributação varia conforme o faturamento mensal.</t>
        </r>
      </text>
    </comment>
    <comment ref="B152" authorId="0">
      <text>
        <r>
          <rPr>
            <sz val="11"/>
            <color rgb="FF000000"/>
            <rFont val="Arial"/>
            <family val="2"/>
            <charset val="1"/>
          </rPr>
          <t xml:space="preserve">Por ser municipal, varia de cidade pra cidade e varia até conforme o tipo de serviço a ser prestado. Sempre verificar.</t>
        </r>
      </text>
    </comment>
    <comment ref="C40" authorId="0">
      <text>
        <r>
          <rPr>
            <sz val="11"/>
            <color rgb="FF000000"/>
            <rFont val="Arial"/>
            <family val="2"/>
            <charset val="1"/>
          </rPr>
          <t xml:space="preserve">Quantidade de horas noturnas trabalhadas no mês.</t>
        </r>
      </text>
    </comment>
    <comment ref="C42" authorId="0">
      <text>
        <r>
          <rPr>
            <sz val="11"/>
            <color rgb="FF000000"/>
            <rFont val="Arial"/>
            <family val="2"/>
            <charset val="1"/>
          </rPr>
          <t xml:space="preserve">Quantidades de horas extras trabalhadas entre segunda e sábado.</t>
        </r>
      </text>
    </comment>
    <comment ref="C43" authorId="0">
      <text>
        <r>
          <rPr>
            <sz val="11"/>
            <color rgb="FF000000"/>
            <rFont val="Arial"/>
            <family val="2"/>
            <charset val="1"/>
          </rPr>
          <t xml:space="preserve">Quantidade de horas extras trabalhadas em domingos.</t>
        </r>
      </text>
    </comment>
    <comment ref="C44" authorId="0">
      <text>
        <r>
          <rPr>
            <sz val="11"/>
            <color rgb="FF000000"/>
            <rFont val="Arial"/>
            <family val="2"/>
            <charset val="1"/>
          </rPr>
          <t xml:space="preserve">Quantidade de horas trabalhadas em feriados no mês.
</t>
        </r>
      </text>
    </comment>
    <comment ref="C45" authorId="0">
      <text>
        <r>
          <rPr>
            <sz val="11"/>
            <color rgb="FF000000"/>
            <rFont val="Arial"/>
            <family val="2"/>
            <charset val="1"/>
          </rPr>
          <t xml:space="preserve">Quantidade de horas extras referentes à intrajornada no mês.</t>
        </r>
      </text>
    </comment>
    <comment ref="C70" authorId="0">
      <text>
        <r>
          <rPr>
            <sz val="11"/>
            <color rgb="FF000000"/>
            <rFont val="Arial"/>
            <family val="2"/>
            <charset val="1"/>
          </rPr>
          <t xml:space="preserve">Quantidade de funcionários da empresa.</t>
        </r>
      </text>
    </comment>
    <comment ref="C81" authorId="0">
      <text>
        <r>
          <rPr>
            <sz val="11"/>
            <color rgb="FF000000"/>
            <rFont val="Arial"/>
            <family val="2"/>
            <charset val="1"/>
          </rPr>
          <t xml:space="preserve">Quantidade de dias trabalhados no mês para o cálculo do auxílio alimentação.</t>
        </r>
      </text>
    </comment>
    <comment ref="D60" authorId="0">
      <text>
        <r>
          <rPr>
            <sz val="11"/>
            <color rgb="FF000000"/>
            <rFont val="Arial"/>
            <family val="2"/>
            <charset val="1"/>
          </rPr>
          <t xml:space="preserve">Formatação condicional:
</t>
        </r>
        <r>
          <rPr>
            <sz val="9"/>
            <color rgb="FF000000"/>
            <rFont val="Segoe UI"/>
            <family val="2"/>
            <charset val="1"/>
          </rPr>
          <t xml:space="preserve">Se o resultado for igual a 12,10%, a fonte ficará verde. Se for diferente disso, ficará vermelha.
</t>
        </r>
      </text>
    </comment>
    <comment ref="E21" authorId="0">
      <text>
        <r>
          <rPr>
            <sz val="11"/>
            <color rgb="FF000000"/>
            <rFont val="Arial"/>
            <family val="2"/>
            <charset val="1"/>
          </rPr>
          <t xml:space="preserve">S = Empresa optante pelo Simples Nacional
P = Empresa com Lucro Presumido
R = Empresa com Lucro Real</t>
        </r>
      </text>
    </comment>
  </commentList>
</comments>
</file>

<file path=xl/comments6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111" authorId="0">
      <text>
        <r>
          <rPr>
            <sz val="11"/>
            <color rgb="FF000000"/>
            <rFont val="Arial"/>
            <family val="2"/>
            <charset val="1"/>
          </rPr>
          <t xml:space="preserve">As alíneas “A” a “F” referem-se somente ao custo que será pago ao repositor pelos dias trabalhados quando da necessidade de substituir a mão de obra alocada na prestação do serviço.</t>
        </r>
      </text>
    </comment>
    <comment ref="A122" authorId="0">
      <text>
        <r>
          <rPr>
            <sz val="11"/>
            <color rgb="FF000000"/>
            <rFont val="Arial"/>
            <family val="2"/>
            <charset val="1"/>
          </rPr>
          <t xml:space="preserve">Quando houver a necessidade de reposição de um empregado durante sua ausência nos casos de intervalo para repouso ou alimentação deve-se contemplar o Submódulo 4.2.</t>
        </r>
      </text>
    </comment>
    <comment ref="A134" authorId="0">
      <text>
        <r>
          <rPr>
            <sz val="11"/>
            <color rgb="FF000000"/>
            <rFont val="Arial"/>
            <family val="2"/>
            <charset val="1"/>
          </rPr>
          <t xml:space="preserve">Valores mensais por empregado.</t>
        </r>
      </text>
    </comment>
    <comment ref="B38" authorId="0">
      <text>
        <r>
          <rPr>
            <sz val="11"/>
            <color rgb="FF000000"/>
            <rFont val="Arial"/>
            <family val="2"/>
            <charset val="1"/>
          </rPr>
          <t xml:space="preserve">Previsto em legislação ou acordo coletivo para trabalhos que impliquem em condições de risco à saúde ou integridade física do trabalhador.
30% sobre o salário base.</t>
        </r>
      </text>
    </comment>
    <comment ref="B39" authorId="0">
      <text>
        <r>
          <rPr>
            <sz val="11"/>
            <color rgb="FF000000"/>
            <rFont val="Arial"/>
            <family val="2"/>
            <charset val="1"/>
          </rPr>
          <t xml:space="preserve">O salário de referência para cálculo do seu custo é o salário mínimo estadual ou o nacional ou o salário normativo da categoria se expressamente estabelecido no acordo ou convenção coletiva.
São operações que, por sua natureza, condições ou métodos de trabalho, exponham os empregados a agentes nocivos à saúde, acima dos limites de tolerância fixados em razão da natureza e da intensidade do agente e do tempo de exposição aos seus efeitos. (Art. 189, CLT)
Grau máximo: 40%;
Grau médio: 20%;
Grau mínimo: 10%.</t>
        </r>
      </text>
    </comment>
    <comment ref="B40" authorId="0">
      <text>
        <r>
          <rPr>
            <sz val="11"/>
            <color rgb="FF000000"/>
            <rFont val="Arial"/>
            <family val="2"/>
            <charset val="1"/>
          </rPr>
          <t xml:space="preserve">Conferido ao trabalhador por trabalho executado entre as 22 horas de um dia e as 5 horas do dia seguinte.
Remunerado com adicional de, pelo menos, 20% sobre a hora diurna.
</t>
        </r>
        <r>
          <rPr>
            <i val="true"/>
            <sz val="10"/>
            <color rgb="FF000000"/>
            <rFont val="Arial"/>
            <family val="2"/>
            <charset val="1"/>
          </rPr>
          <t xml:space="preserve">Adicional noturno para 1 hora trabalhada = Valor da hora diurna X 20%
Valor da hora diurna = Salário base / Total de horas trabalhadas no mês
</t>
        </r>
        <r>
          <rPr>
            <sz val="10"/>
            <color rgb="FF000000"/>
            <rFont val="Arial"/>
            <family val="2"/>
            <charset val="1"/>
          </rPr>
          <t xml:space="preserve">
O total de horas trabalhadas no mês calcula-se considerando 5 semanas de trabalho, conforme determinação do MTE.
</t>
        </r>
        <r>
          <rPr>
            <i val="true"/>
            <sz val="10"/>
            <color rgb="FF000000"/>
            <rFont val="Arial"/>
            <family val="2"/>
            <charset val="1"/>
          </rPr>
          <t xml:space="preserve">Exemplo:
Salário: R$2.200,00
Valor da hora diurna: 2.200,00 / 220 horas (jornada de 44 horas semanais) = R$10,00
Adicional noturno para 1 hora trabalhada = 10,00 X 20% = R$2,00</t>
        </r>
      </text>
    </comment>
    <comment ref="B41" authorId="0">
      <text>
        <r>
          <rPr>
            <sz val="11"/>
            <color rgb="FF000000"/>
            <rFont val="Arial"/>
            <family val="2"/>
            <charset val="1"/>
          </rPr>
          <t xml:space="preserve">Corresponde a 52 minutos e 30 segundos.
A hora noturna adicional corresponde à diferença da hora noturna menos a hora normal.
</t>
        </r>
        <r>
          <rPr>
            <i val="true"/>
            <sz val="10"/>
            <color rgb="FF000000"/>
            <rFont val="Arial"/>
            <family val="2"/>
            <charset val="1"/>
          </rPr>
          <t xml:space="preserve">Hora noturna = Hora normal X (60/52,5)
Hora noturna = Hora normal X 1,14285714
</t>
        </r>
        <r>
          <rPr>
            <sz val="10"/>
            <color rgb="FF000000"/>
            <rFont val="Arial"/>
            <family val="2"/>
            <charset val="1"/>
          </rPr>
          <t xml:space="preserve">
</t>
        </r>
        <r>
          <rPr>
            <i val="true"/>
            <sz val="10"/>
            <color rgb="FF000000"/>
            <rFont val="Arial"/>
            <family val="2"/>
            <charset val="1"/>
          </rPr>
          <t xml:space="preserve">Exemplo:
Salário: R$2.200,00
Valor da hora diurna: 2.200,00 / 220 horas (jornada de 44 horas semanais) = R$10,00
Hora noturna = 10,00 X 1,14285714 = R$11,42
Hora noturna adicional = Hora noturna – Hora normal
Hora noturna adicional = (11,42 X 20%) - (R$10,00 X 20%) = 2,286 – 2,00 = 0,286</t>
        </r>
      </text>
    </comment>
    <comment ref="B42" authorId="0">
      <text>
        <r>
          <rPr>
            <sz val="11"/>
            <color rgb="FF000000"/>
            <rFont val="Arial"/>
            <family val="2"/>
            <charset val="1"/>
          </rPr>
          <t xml:space="preserve">Relativo ao trabalho realizado além da jornada diária regular estabelecida, com acréscimo de </t>
        </r>
        <r>
          <rPr>
            <u val="single"/>
            <sz val="10"/>
            <color rgb="FF000000"/>
            <rFont val="Arial"/>
            <family val="2"/>
            <charset val="1"/>
          </rPr>
          <t xml:space="preserve">no mínimo 50%</t>
        </r>
        <r>
          <rPr>
            <sz val="10"/>
            <color rgb="FF000000"/>
            <rFont val="Arial"/>
            <family val="2"/>
            <charset val="1"/>
          </rPr>
          <t xml:space="preserve"> do valor da hora normal para trabalho extra (entre segunda e sábado) e de 100% em domingos e feriados.
Não pode ser maior do que 2 horas diárias. (Art. 59, CLT)</t>
        </r>
      </text>
    </comment>
    <comment ref="B45" authorId="0">
      <text>
        <r>
          <rPr>
            <sz val="11"/>
            <color rgb="FF000000"/>
            <rFont val="Arial"/>
            <family val="2"/>
            <charset val="1"/>
          </rPr>
          <t xml:space="preserve">Para o empregado que labora a jornada 12x36, em caso da não concessão ou concessão parcial do intervalo intrajornada (§4º do art. 71 da CLT).</t>
        </r>
      </text>
    </comment>
    <comment ref="B55" authorId="0">
      <text>
        <r>
          <rPr>
            <sz val="11"/>
            <color rgb="FF000000"/>
            <rFont val="Arial"/>
            <family val="2"/>
            <charset val="1"/>
          </rPr>
          <t xml:space="preserve">Considerando que na duração do contrato de 60 meses o empregado tem 5 meses de férias e labora em 56 meses:
</t>
        </r>
        <r>
          <rPr>
            <i val="true"/>
            <sz val="10"/>
            <color rgb="FF000000"/>
            <rFont val="Arial"/>
            <family val="2"/>
            <charset val="1"/>
          </rPr>
          <t xml:space="preserve">(5/56) x 100 = 8,93%</t>
        </r>
        <r>
          <rPr>
            <sz val="10"/>
            <color rgb="FF000000"/>
            <rFont val="Arial"/>
            <family val="2"/>
            <charset val="1"/>
          </rPr>
          <t xml:space="preserve">;
Para os contratos de 1 ano (12 meses) o empregado trabalha 12 meses e tem direito a 1 mês de férias, o que significa:
</t>
        </r>
        <r>
          <rPr>
            <i val="true"/>
            <sz val="10"/>
            <color rgb="FF000000"/>
            <rFont val="Arial"/>
            <family val="2"/>
            <charset val="1"/>
          </rPr>
          <t xml:space="preserve">(1/12) x 100 = 8,33%</t>
        </r>
        <r>
          <rPr>
            <sz val="10"/>
            <color rgb="FF000000"/>
            <rFont val="Arial"/>
            <family val="2"/>
            <charset val="1"/>
          </rPr>
          <t xml:space="preserve">.</t>
        </r>
      </text>
    </comment>
    <comment ref="B56" authorId="0">
      <text>
        <r>
          <rPr>
            <sz val="11"/>
            <color rgb="FF000000"/>
            <rFont val="Arial"/>
            <family val="2"/>
            <charset val="1"/>
          </rPr>
          <t xml:space="preserve">Considerando que na duração do contrato de 60 meses o empregado tem 5 meses de férias e labora em 56 meses:
</t>
        </r>
        <r>
          <rPr>
            <i val="true"/>
            <sz val="10"/>
            <color rgb="FF000000"/>
            <rFont val="Arial"/>
            <family val="2"/>
            <charset val="1"/>
          </rPr>
          <t xml:space="preserve">(5/56) x 100 = 8,93%</t>
        </r>
        <r>
          <rPr>
            <sz val="10"/>
            <color rgb="FF000000"/>
            <rFont val="Arial"/>
            <family val="2"/>
            <charset val="1"/>
          </rPr>
          <t xml:space="preserve">;
Para os contratos de 1 ano (12 meses) o empregado trabalha 12 meses e tem direito a 1 mês de férias, o que significa:
</t>
        </r>
        <r>
          <rPr>
            <i val="true"/>
            <sz val="10"/>
            <color rgb="FF000000"/>
            <rFont val="Arial"/>
            <family val="2"/>
            <charset val="1"/>
          </rPr>
          <t xml:space="preserve">(1/12) x 100 = 8,33%</t>
        </r>
        <r>
          <rPr>
            <sz val="10"/>
            <color rgb="FF000000"/>
            <rFont val="Arial"/>
            <family val="2"/>
            <charset val="1"/>
          </rPr>
          <t xml:space="preserve">.</t>
        </r>
      </text>
    </comment>
    <comment ref="B57" authorId="0">
      <text>
        <r>
          <rPr>
            <sz val="11"/>
            <color rgb="FF000000"/>
            <rFont val="Arial"/>
            <family val="2"/>
            <charset val="1"/>
          </rPr>
          <t xml:space="preserve">Conforme IN 02/2008 atualizada pela IN 03/2009, que trata sobre a Conta Vinculada, Férias e Adicional de férias devem somar 12,10%.</t>
        </r>
      </text>
    </comment>
    <comment ref="B64" authorId="0">
      <text>
        <r>
          <rPr>
            <sz val="11"/>
            <color rgb="FF000000"/>
            <rFont val="Arial"/>
            <family val="2"/>
            <charset val="1"/>
          </rPr>
          <t xml:space="preserve">Contribuição de 20% sobre o total das remunerações destinada à Seguridade Social, conforme determina a Lei 8.212/91.</t>
        </r>
      </text>
    </comment>
    <comment ref="B65" authorId="0">
      <text>
        <r>
          <rPr>
            <sz val="11"/>
            <color rgb="FF000000"/>
            <rFont val="Arial"/>
            <family val="2"/>
            <charset val="1"/>
          </rPr>
          <t xml:space="preserve">Contribuição social destinada ao financiamento da educação básica nos termos da Constituição Federal à base de 2,5%. As empresas optantes pelo Simples Nacional são isentas.</t>
        </r>
      </text>
    </comment>
    <comment ref="B66" authorId="0">
      <text>
        <r>
          <rPr>
            <sz val="11"/>
            <color rgb="FF000000"/>
            <rFont val="Arial"/>
            <family val="2"/>
            <charset val="1"/>
          </rPr>
          <t xml:space="preserve">Contribuição destinada a custear benefícios concedidos em razão do grau de incidência de incapacidade laborativa decorrentes dos riscos ambientais do trabalho. Pode ser estabelecido em:
1% quando o risco de acidentes do trabalho for considerado leve.
2% quando o risco de acidentes do trabalho for considerado médio.
3% quando o risco de acidentes do trabalho for considerado grave.
Os percentuais podem ser diferentes e a empresa sempre deve comprovar através da sua GFIP.</t>
        </r>
      </text>
    </comment>
    <comment ref="B67" authorId="0">
      <text>
        <r>
          <rPr>
            <sz val="11"/>
            <color rgb="FF000000"/>
            <rFont val="Arial"/>
            <family val="2"/>
            <charset val="1"/>
          </rPr>
          <t xml:space="preserve">Contribuições sociais destinadas ao Serviço Social da Indústria (SESI) e ao Serviço Social do Comércio (SESC). As empresas optantes pelo Simples Nacional são isentas. Para as demais empresas fica determinado o percentual de 1,5%.</t>
        </r>
      </text>
    </comment>
    <comment ref="B68" authorId="0">
      <text>
        <r>
          <rPr>
            <sz val="11"/>
            <color rgb="FF000000"/>
            <rFont val="Arial"/>
            <family val="2"/>
            <charset val="1"/>
          </rPr>
          <t xml:space="preserve">Contribuição ao Serviço Nacional de Aprendizagem Industrial (SENAI) e ao Serviço Nacional de Aprendizagem Comercial (SENAC). As empresas optantes pelo Simples Nacional são isentas. Para as demais empresas com menos de 500 empregados a incidência é de 1% e para as empresas com mais de 500 empregados a incidência é de 1,2%.</t>
        </r>
      </text>
    </comment>
    <comment ref="B69" authorId="0">
      <text>
        <r>
          <rPr>
            <sz val="11"/>
            <color rgb="FF000000"/>
            <rFont val="Arial"/>
            <family val="2"/>
            <charset val="1"/>
          </rPr>
          <t xml:space="preserve">Contribuição social repassada ao Serviço Brasileiro de Apoio à Pequena e Média Empresa (SEBRAE), destinado a custear os programas de apoio à pequena e média empresa à base de 0,6%. As empresas optantes pelo Simples Nacional são isentas.</t>
        </r>
      </text>
    </comment>
    <comment ref="B70" authorId="0">
      <text>
        <r>
          <rPr>
            <sz val="11"/>
            <color rgb="FF000000"/>
            <rFont val="Arial"/>
            <family val="2"/>
            <charset val="1"/>
          </rPr>
          <t xml:space="preserve">Contribuição ao Instituto Nacional de Colonização e Reforma Agrária. As empresas optantes pelo Simples Nacional são isentas e as demais empresas pagam um percentual de 0,2%.</t>
        </r>
      </text>
    </comment>
    <comment ref="B71" authorId="0">
      <text>
        <r>
          <rPr>
            <sz val="11"/>
            <color rgb="FF000000"/>
            <rFont val="Arial"/>
            <family val="2"/>
            <charset val="1"/>
          </rPr>
          <t xml:space="preserve">O Fundo de Garantia do Tempo de Serviço (FGTS) constitui-se em um pecúlio disponibilizado quando da aposentadoria ou morte do trabalhador e representa uma garantia para a indenização do tempo de serviço nos casos de demissão imotivada. É garantido pela Constituição Federal à base de 8%.</t>
        </r>
      </text>
    </comment>
    <comment ref="B99" authorId="0">
      <text>
        <r>
          <rPr>
            <sz val="11"/>
            <color rgb="FF000000"/>
            <rFont val="Arial"/>
            <family val="2"/>
            <charset val="1"/>
          </rPr>
          <t xml:space="preserve">Trata-se de valor devido ao empregado no caso de o empregador rescindir o contrato sem justo motivo e sem lhe conceder aviso prévio, conforme disposto no §1º do art. 487 da CLT. De acordo com levantamento efetuado em diversos contratos, cerca de 5% do pessoal é demitido pelo empregador antes do término do contrato de trabalho.
</t>
        </r>
        <r>
          <rPr>
            <i val="true"/>
            <sz val="10"/>
            <color rgb="FF000000"/>
            <rFont val="Arial"/>
            <family val="2"/>
            <charset val="1"/>
          </rPr>
          <t xml:space="preserve">Cálculo:
((1/12) x 0,05) x 100 = 0,42%
</t>
        </r>
        <r>
          <rPr>
            <sz val="10"/>
            <color rgb="FF000000"/>
            <rFont val="Arial"/>
            <family val="2"/>
            <charset val="1"/>
          </rPr>
          <t xml:space="preserve">
Esse valor pode variar conforme dados estatísticos da empresa.
Conforme </t>
        </r>
        <r>
          <rPr>
            <b val="true"/>
            <u val="single"/>
            <sz val="10"/>
            <color rgb="FF000000"/>
            <rFont val="Arial"/>
            <family val="2"/>
            <charset val="1"/>
          </rPr>
          <t xml:space="preserve">orientações</t>
        </r>
        <r>
          <rPr>
            <sz val="10"/>
            <color rgb="FF000000"/>
            <rFont val="Arial"/>
            <family val="2"/>
            <charset val="1"/>
          </rPr>
          <t xml:space="preserve"> do MPOG, para se chegar ao custo de referência do aviso prévio indenizado soma-se o total do Módulo 1 + adicional de férias + 13º salário. Algumas empresas fazem o cálculo somente sobre a Remuneração (Módulo 1) e cabe à Administração fazer a análise.</t>
        </r>
      </text>
    </comment>
    <comment ref="B101" authorId="0">
      <text>
        <r>
          <rPr>
            <sz val="11"/>
            <color rgb="FF000000"/>
            <rFont val="Arial"/>
            <family val="2"/>
            <charset val="1"/>
          </rPr>
          <t xml:space="preserve">Conforme orientações do MPOG, tanto para o Aviso Prévio Trabalhado quanto para o Aviso Prévio Indenizado, a porcentagem que irá incidir é de 5% sobre o custo de referência.
Para se chegar ao custo de referência do aviso prévio indenizado soma-se o total do Módulo 1 + adicional de férias + 13º salário. Algumas empresas fazem o cálculo somente sobre a Remuneração (Módulo 1) e cabe à Administração fazer a análise.
E também foi orientado que está correto o raciocínio de ponderar os 5% entre o API e o APT, não precisando ser exatamente 50% pra cada. Isso dependerá das características intrínsecas de cada tipo de serviço.</t>
        </r>
      </text>
    </comment>
    <comment ref="B102" authorId="0">
      <text>
        <r>
          <rPr>
            <sz val="11"/>
            <color rgb="FF000000"/>
            <rFont val="Arial"/>
            <family val="2"/>
            <charset val="1"/>
          </rPr>
          <t xml:space="preserve">De acordo com o item 5 do anexo VII da IN 02/2008 atualizada pela IN 03/2009, que trata sobre a Conta Vinculada, “o montante de que trata o aviso prévio trabalhado, 23,33% da remuneração mensal, deverá ser integralmente depositado durante a </t>
        </r>
        <r>
          <rPr>
            <u val="single"/>
            <sz val="10"/>
            <color rgb="FF000000"/>
            <rFont val="Arial"/>
            <family val="2"/>
            <charset val="1"/>
          </rPr>
          <t xml:space="preserve">primeira vigência do contrato</t>
        </r>
        <r>
          <rPr>
            <sz val="10"/>
            <color rgb="FF000000"/>
            <rFont val="Arial"/>
            <family val="2"/>
            <charset val="1"/>
          </rPr>
          <t xml:space="preserve">”. Assim sendo, considera-se o percentual de 1,94% (23,33/12) sobre o custo de referência.
Conforme </t>
        </r>
        <r>
          <rPr>
            <b val="true"/>
            <u val="single"/>
            <sz val="10"/>
            <color rgb="FF000000"/>
            <rFont val="Arial"/>
            <family val="2"/>
            <charset val="1"/>
          </rPr>
          <t xml:space="preserve">orientações</t>
        </r>
        <r>
          <rPr>
            <sz val="10"/>
            <color rgb="FF000000"/>
            <rFont val="Arial"/>
            <family val="2"/>
            <charset val="1"/>
          </rPr>
          <t xml:space="preserve"> do MPOG, para se chegar ao custo de referência, soma-se o total do Módulo 1 + Módulo 2 + adicional de férias + 13º salário. Algumas empresas fazem o cálculo somente sobre a Remuneração (Módulo 1) e cabe à Administração fazer a análise.</t>
        </r>
      </text>
    </comment>
    <comment ref="B104" authorId="0">
      <text>
        <r>
          <rPr>
            <sz val="11"/>
            <color rgb="FF000000"/>
            <rFont val="Arial"/>
            <family val="2"/>
            <charset val="1"/>
          </rPr>
          <t xml:space="preserve">Conforme orientações do MPOG, tanto para o Aviso Prévio Trabalhado quanto para o Aviso Prévio Indenizado, a porcentagem que irá incidir é de 5% sobre o custo de referência.
Para se chegar ao custo de referência do aviso prévio indenizado soma-se o total do Módulo 1 + adicional de férias + 13º salário. Algumas empresas fazem o cálculo somente sobre a Remuneração (Módulo 1) e cabe à Administração fazer a análise.
E também foi orientado que está correto o raciocínio de ponderar os 5% entre o API e o APT, não precisando ser exatamente 50% pra cada. Isso dependerá das características intrínsecas de cada tipo de serviço.</t>
        </r>
      </text>
    </comment>
    <comment ref="B112" authorId="0">
      <text>
        <r>
          <rPr>
            <sz val="11"/>
            <color rgb="FF000000"/>
            <rFont val="Arial"/>
            <family val="2"/>
            <charset val="1"/>
          </rPr>
          <t xml:space="preserve">8,33% incidindo sobre os Módulos 1, 2 e 3.</t>
        </r>
      </text>
    </comment>
    <comment ref="B113" authorId="0">
      <text>
        <r>
          <rPr>
            <sz val="11"/>
            <color rgb="FF000000"/>
            <rFont val="Arial"/>
            <family val="2"/>
            <charset val="1"/>
          </rPr>
          <t xml:space="preserve">Ausências previstas na legislação vigente que é composta por um conjunto de casos em que o funcionário pode se ausentar sem perda da remuneração.
Considerando que o empregado tenha apenas uma falta legal durante o período de 1 ano, temos:
Cálculo:
1/360 = 0,002777 = 0,27%
Esse valor pode variar conforme dados estatísticos da empresa.</t>
        </r>
      </text>
    </comment>
    <comment ref="B114" authorId="0">
      <text>
        <r>
          <rPr>
            <sz val="11"/>
            <color rgb="FF000000"/>
            <rFont val="Arial"/>
            <family val="2"/>
            <charset val="1"/>
          </rPr>
          <t xml:space="preserve">Ausências previstas na legislação vigente que é composta por um conjunto de casos em que o funcionário pode se ausentar sem perda da remuneração.
Considerando que o empregado tenha apenas uma falta legal durante o período de 1 ano, temos:
Cálculo:
1/360 = 0,002777 = 0,27%
Esse valor pode variar conforme dados estatísticos da empresa.</t>
        </r>
      </text>
    </comment>
    <comment ref="B115" authorId="0">
      <text>
        <r>
          <rPr>
            <sz val="11"/>
            <color rgb="FF000000"/>
            <rFont val="Arial"/>
            <family val="2"/>
            <charset val="1"/>
          </rPr>
          <t xml:space="preserve">Concede ao empregado o direito de ausentar-se do serviço por cinco dias quando do nascimento de filho. De acordo com o IBGE, nascem filhos de 1,5% dos trabalhadores no período de um ano. Dessa forma a provisão para este item corresponde a:
((5/30)/12) x 0,015 x 100 = 0,02%
Esse valor pode variar conforme dados estatísticos da empresa.</t>
        </r>
      </text>
    </comment>
    <comment ref="B116" authorId="0">
      <text>
        <r>
          <rPr>
            <sz val="11"/>
            <color rgb="FF000000"/>
            <rFont val="Arial"/>
            <family val="2"/>
            <charset val="1"/>
          </rPr>
          <t xml:space="preserve">Valor do custo referente aos 15 primeiros dias em que o empregado encontra-se afastado por acidente de trabalho e a empresa contratada tem o dever de remunerá-lo. Após esse período o ônus passa a ser do INSS. De acordo com os números mais recentes apresentados pelo Ministério da Previdência e Assistência Social, baseados em informações prestadas pelos empregadores, por meio de GFIP, 0,78% dos empregados se acidentam no ano. Assim, a provisão corresponde a:
((15/30)/12) x 0,0078 x 100 = 0,03%
Esse valor pode variar conforme dados estatísticos da empresa.</t>
        </r>
      </text>
    </comment>
    <comment ref="B123" authorId="0">
      <text>
        <r>
          <rPr>
            <sz val="11"/>
            <color rgb="FF000000"/>
            <rFont val="Arial"/>
            <family val="2"/>
            <charset val="1"/>
          </rPr>
          <t xml:space="preserve">Calculado sobre a hora normal trabalhada.</t>
        </r>
      </text>
    </comment>
    <comment ref="B143" authorId="0">
      <text>
        <r>
          <rPr>
            <sz val="11"/>
            <color rgb="FF000000"/>
            <rFont val="Arial"/>
            <family val="2"/>
            <charset val="1"/>
          </rPr>
          <t xml:space="preserve">São os gastos da contratada com a sua estrutura administrativa, organizacional e gerenciamento de seus contratos.
</t>
        </r>
        <r>
          <rPr>
            <b val="true"/>
            <sz val="10"/>
            <color rgb="FF000000"/>
            <rFont val="Arial"/>
            <family val="2"/>
            <charset val="1"/>
          </rPr>
          <t xml:space="preserve">Foram estabelecidos para o cálculo dos valores limites para os serviços de vigilância e limpeza os percentuais de 6% e 3% respectivamente.
</t>
        </r>
        <r>
          <rPr>
            <sz val="10"/>
            <color rgb="FF000000"/>
            <rFont val="Arial"/>
            <family val="2"/>
            <charset val="1"/>
          </rPr>
          <t xml:space="preserve">
Para o custo de referência deve-se somar o total do Módulo 1 + Módulo 2 + Módulo 3 + Módulo 4 + Módulo 5.</t>
        </r>
      </text>
    </comment>
    <comment ref="B144" authorId="0">
      <text>
        <r>
          <rPr>
            <sz val="11"/>
            <color rgb="FF000000"/>
            <rFont val="Arial"/>
            <family val="2"/>
            <charset val="1"/>
          </rPr>
          <t xml:space="preserve">No cálculo dos valores limites dos serviços de vigilância e limpeza foi estabelecido o percentual de </t>
        </r>
        <r>
          <rPr>
            <b val="true"/>
            <sz val="10"/>
            <color rgb="FF000000"/>
            <rFont val="Arial"/>
            <family val="2"/>
            <charset val="1"/>
          </rPr>
          <t xml:space="preserve">6,79%</t>
        </r>
        <r>
          <rPr>
            <sz val="10"/>
            <color rgb="FF000000"/>
            <rFont val="Arial"/>
            <family val="2"/>
            <charset val="1"/>
          </rPr>
          <t xml:space="preserve">.
Para o custo de referência, soma-se o total do Módulo 1 + Módulo 2 + Módulo 3 + Módulo 4 + Módulo 5 + Custos Indiretos.</t>
        </r>
      </text>
    </comment>
    <comment ref="B145" authorId="0">
      <text>
        <r>
          <rPr>
            <sz val="11"/>
            <color rgb="FF000000"/>
            <rFont val="Arial"/>
            <family val="2"/>
            <charset val="1"/>
          </rPr>
          <t xml:space="preserve">Empresas Lucro Presumido:
PIS: 0,65% / COFINS: 3,00%
Empresas Lucro Real:
PIS: 1,65% / COFINS: 7,60%
Para as empresas optantes pelo Simples Nacional, a tributação varia conforme o faturamento mensal.</t>
        </r>
      </text>
    </comment>
    <comment ref="B146" authorId="0">
      <text>
        <r>
          <rPr>
            <sz val="11"/>
            <color rgb="FF000000"/>
            <rFont val="Arial"/>
            <family val="2"/>
            <charset val="1"/>
          </rPr>
          <t xml:space="preserve">Empresas Lucro Presumido:
PIS: 0,65% / COFINS: 3,00%
Empresas Lucro Real:
PIS: 1,65% / COFINS: 7,60%
Para as empresas optantes pelo Simples Nacional, a tributação varia conforme o faturamento mensal.</t>
        </r>
      </text>
    </comment>
    <comment ref="B148" authorId="0">
      <text>
        <r>
          <rPr>
            <sz val="11"/>
            <color rgb="FF000000"/>
            <rFont val="Arial"/>
            <family val="2"/>
            <charset val="1"/>
          </rPr>
          <t xml:space="preserve">Por ser municipal, varia de cidade pra cidade e varia até conforme o tipo de serviço a ser prestado. Sempre verificar.</t>
        </r>
      </text>
    </comment>
    <comment ref="C40" authorId="0">
      <text>
        <r>
          <rPr>
            <sz val="11"/>
            <color rgb="FF000000"/>
            <rFont val="Arial"/>
            <family val="2"/>
            <charset val="1"/>
          </rPr>
          <t xml:space="preserve">Quantidade de horas noturnas trabalhadas no mês.</t>
        </r>
      </text>
    </comment>
    <comment ref="C42" authorId="0">
      <text>
        <r>
          <rPr>
            <sz val="11"/>
            <color rgb="FF000000"/>
            <rFont val="Arial"/>
            <family val="2"/>
            <charset val="1"/>
          </rPr>
          <t xml:space="preserve">Quantidades de horas extras trabalhadas entre segunda e sábado.</t>
        </r>
      </text>
    </comment>
    <comment ref="C43" authorId="0">
      <text>
        <r>
          <rPr>
            <sz val="11"/>
            <color rgb="FF000000"/>
            <rFont val="Arial"/>
            <family val="2"/>
            <charset val="1"/>
          </rPr>
          <t xml:space="preserve">Quantidade de horas extras trabalhadas em domingos.</t>
        </r>
      </text>
    </comment>
    <comment ref="C44" authorId="0">
      <text>
        <r>
          <rPr>
            <sz val="11"/>
            <color rgb="FF000000"/>
            <rFont val="Arial"/>
            <family val="2"/>
            <charset val="1"/>
          </rPr>
          <t xml:space="preserve">Quantidade de horas trabalhadas em feriados no mês.
</t>
        </r>
      </text>
    </comment>
    <comment ref="C45" authorId="0">
      <text>
        <r>
          <rPr>
            <sz val="11"/>
            <color rgb="FF000000"/>
            <rFont val="Arial"/>
            <family val="2"/>
            <charset val="1"/>
          </rPr>
          <t xml:space="preserve">Quantidade de horas extras referentes à intrajornada no mês.</t>
        </r>
      </text>
    </comment>
    <comment ref="C68" authorId="0">
      <text>
        <r>
          <rPr>
            <sz val="11"/>
            <color rgb="FF000000"/>
            <rFont val="Arial"/>
            <family val="2"/>
            <charset val="1"/>
          </rPr>
          <t xml:space="preserve">Quantidade de funcionários da empresa.</t>
        </r>
      </text>
    </comment>
    <comment ref="C76" authorId="0">
      <text>
        <r>
          <rPr>
            <sz val="11"/>
            <color rgb="FF000000"/>
            <rFont val="Arial"/>
            <family val="2"/>
            <charset val="1"/>
          </rPr>
          <t xml:space="preserve">Quantidade de dias trabalhados no mês, caso o funcionário opte por receber o valor ou caso seja mais vantajoso.</t>
        </r>
      </text>
    </comment>
    <comment ref="C79" authorId="0">
      <text>
        <r>
          <rPr>
            <sz val="11"/>
            <color rgb="FF000000"/>
            <rFont val="Arial"/>
            <family val="2"/>
            <charset val="1"/>
          </rPr>
          <t xml:space="preserve">Quantidade de dias trabalhados no mês para o cálculo do auxílio alimentação.</t>
        </r>
      </text>
    </comment>
    <comment ref="D58" authorId="0">
      <text>
        <r>
          <rPr>
            <sz val="11"/>
            <color rgb="FF000000"/>
            <rFont val="Arial"/>
            <family val="2"/>
            <charset val="1"/>
          </rPr>
          <t xml:space="preserve">Formatação condicional:
</t>
        </r>
        <r>
          <rPr>
            <sz val="9"/>
            <color rgb="FF000000"/>
            <rFont val="Segoe UI"/>
            <family val="2"/>
            <charset val="1"/>
          </rPr>
          <t xml:space="preserve">Se o resultado for igual a 12,10%, a fonte ficará verde. Se for diferente disso, ficará vermelha.
</t>
        </r>
      </text>
    </comment>
    <comment ref="E21" authorId="0">
      <text>
        <r>
          <rPr>
            <sz val="11"/>
            <color rgb="FF000000"/>
            <rFont val="Arial"/>
            <family val="2"/>
            <charset val="1"/>
          </rPr>
          <t xml:space="preserve">S = Empresa optante pelo Simples Nacional
P = Empresa com Lucro Presumido
R = Empresa com Lucro Real</t>
        </r>
      </text>
    </comment>
  </commentList>
</comments>
</file>

<file path=xl/comments7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111" authorId="0">
      <text>
        <r>
          <rPr>
            <sz val="11"/>
            <color rgb="FF000000"/>
            <rFont val="Arial"/>
            <family val="2"/>
            <charset val="1"/>
          </rPr>
          <t xml:space="preserve">As alíneas “A” a “F” referem-se somente ao custo que será pago ao repositor pelos dias trabalhados quando da necessidade de substituir a mão de obra alocada na prestação do serviço.</t>
        </r>
      </text>
    </comment>
    <comment ref="A122" authorId="0">
      <text>
        <r>
          <rPr>
            <sz val="11"/>
            <color rgb="FF000000"/>
            <rFont val="Arial"/>
            <family val="2"/>
            <charset val="1"/>
          </rPr>
          <t xml:space="preserve">Quando houver a necessidade de reposição de um empregado durante sua ausência nos casos de intervalo para repouso ou alimentação deve-se contemplar o Submódulo 4.2.</t>
        </r>
      </text>
    </comment>
    <comment ref="A134" authorId="0">
      <text>
        <r>
          <rPr>
            <sz val="11"/>
            <color rgb="FF000000"/>
            <rFont val="Arial"/>
            <family val="2"/>
            <charset val="1"/>
          </rPr>
          <t xml:space="preserve">Valores mensais por empregado.</t>
        </r>
      </text>
    </comment>
    <comment ref="B38" authorId="0">
      <text>
        <r>
          <rPr>
            <sz val="11"/>
            <color rgb="FF000000"/>
            <rFont val="Arial"/>
            <family val="2"/>
            <charset val="1"/>
          </rPr>
          <t xml:space="preserve">Previsto em legislação ou acordo coletivo para trabalhos que impliquem em condições de risco à saúde ou integridade física do trabalhador.
30% sobre o salário base.</t>
        </r>
      </text>
    </comment>
    <comment ref="B39" authorId="0">
      <text>
        <r>
          <rPr>
            <sz val="11"/>
            <color rgb="FF000000"/>
            <rFont val="Arial"/>
            <family val="2"/>
            <charset val="1"/>
          </rPr>
          <t xml:space="preserve">O salário de referência para cálculo do seu custo é o salário mínimo estadual ou o nacional ou o salário normativo da categoria se expressamente estabelecido no acordo ou convenção coletiva.
São operações que, por sua natureza, condições ou métodos de trabalho, exponham os empregados a agentes nocivos à saúde, acima dos limites de tolerância fixados em razão da natureza e da intensidade do agente e do tempo de exposição aos seus efeitos. (Art. 189, CLT)
Grau máximo: 40%;
Grau médio: 20%;
Grau mínimo: 10%.</t>
        </r>
      </text>
    </comment>
    <comment ref="B40" authorId="0">
      <text>
        <r>
          <rPr>
            <sz val="11"/>
            <color rgb="FF000000"/>
            <rFont val="Arial"/>
            <family val="2"/>
            <charset val="1"/>
          </rPr>
          <t xml:space="preserve">Conferido ao trabalhador por trabalho executado entre as 22 horas de um dia e as 5 horas do dia seguinte.
Remunerado com adicional de, pelo menos, 20% sobre a hora diurna.
</t>
        </r>
        <r>
          <rPr>
            <i val="true"/>
            <sz val="10"/>
            <color rgb="FF000000"/>
            <rFont val="Arial"/>
            <family val="2"/>
            <charset val="1"/>
          </rPr>
          <t xml:space="preserve">Adicional noturno para 1 hora trabalhada = Valor da hora diurna X 20%
Valor da hora diurna = Salário base / Total de horas trabalhadas no mês
</t>
        </r>
        <r>
          <rPr>
            <sz val="10"/>
            <color rgb="FF000000"/>
            <rFont val="Arial"/>
            <family val="2"/>
            <charset val="1"/>
          </rPr>
          <t xml:space="preserve">
O total de horas trabalhadas no mês calcula-se considerando 5 semanas de trabalho, conforme determinação do MTE.
</t>
        </r>
        <r>
          <rPr>
            <i val="true"/>
            <sz val="10"/>
            <color rgb="FF000000"/>
            <rFont val="Arial"/>
            <family val="2"/>
            <charset val="1"/>
          </rPr>
          <t xml:space="preserve">Exemplo:
Salário: R$2.200,00
Valor da hora diurna: 2.200,00 / 220 horas (jornada de 44 horas semanais) = R$10,00
Adicional noturno para 1 hora trabalhada = 10,00 X 20% = R$2,00</t>
        </r>
      </text>
    </comment>
    <comment ref="B41" authorId="0">
      <text>
        <r>
          <rPr>
            <sz val="11"/>
            <color rgb="FF000000"/>
            <rFont val="Arial"/>
            <family val="2"/>
            <charset val="1"/>
          </rPr>
          <t xml:space="preserve">Corresponde a 52 minutos e 30 segundos.
A hora noturna adicional corresponde à diferença da hora noturna menos a hora normal.
</t>
        </r>
        <r>
          <rPr>
            <i val="true"/>
            <sz val="10"/>
            <color rgb="FF000000"/>
            <rFont val="Arial"/>
            <family val="2"/>
            <charset val="1"/>
          </rPr>
          <t xml:space="preserve">Hora noturna = Hora normal X (60/52,5)
Hora noturna = Hora normal X 1,14285714
</t>
        </r>
        <r>
          <rPr>
            <sz val="10"/>
            <color rgb="FF000000"/>
            <rFont val="Arial"/>
            <family val="2"/>
            <charset val="1"/>
          </rPr>
          <t xml:space="preserve">
</t>
        </r>
        <r>
          <rPr>
            <i val="true"/>
            <sz val="10"/>
            <color rgb="FF000000"/>
            <rFont val="Arial"/>
            <family val="2"/>
            <charset val="1"/>
          </rPr>
          <t xml:space="preserve">Exemplo:
Salário: R$2.200,00
Valor da hora diurna: 2.200,00 / 220 horas (jornada de 44 horas semanais) = R$10,00
Hora noturna = 10,00 X 1,14285714 = R$11,42
Hora noturna adicional = Hora noturna – Hora normal
Hora noturna adicional = (11,42 X 20%) - (R$10,00 X 20%) = 2,286 – 2,00 = 0,286</t>
        </r>
      </text>
    </comment>
    <comment ref="B42" authorId="0">
      <text>
        <r>
          <rPr>
            <sz val="11"/>
            <color rgb="FF000000"/>
            <rFont val="Arial"/>
            <family val="2"/>
            <charset val="1"/>
          </rPr>
          <t xml:space="preserve">Relativo ao trabalho realizado além da jornada diária regular estabelecida, com acréscimo de </t>
        </r>
        <r>
          <rPr>
            <u val="single"/>
            <sz val="10"/>
            <color rgb="FF000000"/>
            <rFont val="Arial"/>
            <family val="2"/>
            <charset val="1"/>
          </rPr>
          <t xml:space="preserve">no mínimo 50%</t>
        </r>
        <r>
          <rPr>
            <sz val="10"/>
            <color rgb="FF000000"/>
            <rFont val="Arial"/>
            <family val="2"/>
            <charset val="1"/>
          </rPr>
          <t xml:space="preserve"> do valor da hora normal para trabalho extra (entre segunda e sábado) e de 100% em domingos e feriados.
Não pode ser maior do que 2 horas diárias. (Art. 59, CLT)</t>
        </r>
      </text>
    </comment>
    <comment ref="B45" authorId="0">
      <text>
        <r>
          <rPr>
            <sz val="11"/>
            <color rgb="FF000000"/>
            <rFont val="Arial"/>
            <family val="2"/>
            <charset val="1"/>
          </rPr>
          <t xml:space="preserve">Para o empregado que labora a jornada 12x36, em caso da não concessão ou concessão parcial do intervalo intrajornada (§4º do art. 71 da CLT).</t>
        </r>
      </text>
    </comment>
    <comment ref="B55" authorId="0">
      <text>
        <r>
          <rPr>
            <sz val="11"/>
            <color rgb="FF000000"/>
            <rFont val="Arial"/>
            <family val="2"/>
            <charset val="1"/>
          </rPr>
          <t xml:space="preserve">Considerando que na duração do contrato de 60 meses o empregado tem 5 meses de férias e labora em 56 meses:
</t>
        </r>
        <r>
          <rPr>
            <i val="true"/>
            <sz val="10"/>
            <color rgb="FF000000"/>
            <rFont val="Arial"/>
            <family val="2"/>
            <charset val="1"/>
          </rPr>
          <t xml:space="preserve">(5/56) x 100 = 8,93%</t>
        </r>
        <r>
          <rPr>
            <sz val="10"/>
            <color rgb="FF000000"/>
            <rFont val="Arial"/>
            <family val="2"/>
            <charset val="1"/>
          </rPr>
          <t xml:space="preserve">;
Para os contratos de 1 ano (12 meses) o empregado trabalha 12 meses e tem direito a 1 mês de férias, o que significa:
</t>
        </r>
        <r>
          <rPr>
            <i val="true"/>
            <sz val="10"/>
            <color rgb="FF000000"/>
            <rFont val="Arial"/>
            <family val="2"/>
            <charset val="1"/>
          </rPr>
          <t xml:space="preserve">(1/12) x 100 = 8,33%</t>
        </r>
        <r>
          <rPr>
            <sz val="10"/>
            <color rgb="FF000000"/>
            <rFont val="Arial"/>
            <family val="2"/>
            <charset val="1"/>
          </rPr>
          <t xml:space="preserve">.</t>
        </r>
      </text>
    </comment>
    <comment ref="B56" authorId="0">
      <text>
        <r>
          <rPr>
            <sz val="11"/>
            <color rgb="FF000000"/>
            <rFont val="Arial"/>
            <family val="2"/>
            <charset val="1"/>
          </rPr>
          <t xml:space="preserve">Considerando que na duração do contrato de 60 meses o empregado tem 5 meses de férias e labora em 56 meses:
</t>
        </r>
        <r>
          <rPr>
            <i val="true"/>
            <sz val="10"/>
            <color rgb="FF000000"/>
            <rFont val="Arial"/>
            <family val="2"/>
            <charset val="1"/>
          </rPr>
          <t xml:space="preserve">(5/56) x 100 = 8,93%</t>
        </r>
        <r>
          <rPr>
            <sz val="10"/>
            <color rgb="FF000000"/>
            <rFont val="Arial"/>
            <family val="2"/>
            <charset val="1"/>
          </rPr>
          <t xml:space="preserve">;
Para os contratos de 1 ano (12 meses) o empregado trabalha 12 meses e tem direito a 1 mês de férias, o que significa:
</t>
        </r>
        <r>
          <rPr>
            <i val="true"/>
            <sz val="10"/>
            <color rgb="FF000000"/>
            <rFont val="Arial"/>
            <family val="2"/>
            <charset val="1"/>
          </rPr>
          <t xml:space="preserve">(1/12) x 100 = 8,33%</t>
        </r>
        <r>
          <rPr>
            <sz val="10"/>
            <color rgb="FF000000"/>
            <rFont val="Arial"/>
            <family val="2"/>
            <charset val="1"/>
          </rPr>
          <t xml:space="preserve">.</t>
        </r>
      </text>
    </comment>
    <comment ref="B57" authorId="0">
      <text>
        <r>
          <rPr>
            <sz val="11"/>
            <color rgb="FF000000"/>
            <rFont val="Arial"/>
            <family val="2"/>
            <charset val="1"/>
          </rPr>
          <t xml:space="preserve">Conforme IN 02/2008 atualizada pela IN 03/2009, que trata sobre a Conta Vinculada, Férias e Adicional de férias devem somar 12,10%.</t>
        </r>
      </text>
    </comment>
    <comment ref="B64" authorId="0">
      <text>
        <r>
          <rPr>
            <sz val="11"/>
            <color rgb="FF000000"/>
            <rFont val="Arial"/>
            <family val="2"/>
            <charset val="1"/>
          </rPr>
          <t xml:space="preserve">Contribuição de 20% sobre o total das remunerações destinada à Seguridade Social, conforme determina a Lei 8.212/91.</t>
        </r>
      </text>
    </comment>
    <comment ref="B65" authorId="0">
      <text>
        <r>
          <rPr>
            <sz val="11"/>
            <color rgb="FF000000"/>
            <rFont val="Arial"/>
            <family val="2"/>
            <charset val="1"/>
          </rPr>
          <t xml:space="preserve">Contribuição social destinada ao financiamento da educação básica nos termos da Constituição Federal à base de 2,5%. As empresas optantes pelo Simples Nacional são isentas.</t>
        </r>
      </text>
    </comment>
    <comment ref="B66" authorId="0">
      <text>
        <r>
          <rPr>
            <sz val="11"/>
            <color rgb="FF000000"/>
            <rFont val="Arial"/>
            <family val="2"/>
            <charset val="1"/>
          </rPr>
          <t xml:space="preserve">Contribuição destinada a custear benefícios concedidos em razão do grau de incidência de incapacidade laborativa decorrentes dos riscos ambientais do trabalho. Pode ser estabelecido em:
1% quando o risco de acidentes do trabalho for considerado leve.
2% quando o risco de acidentes do trabalho for considerado médio.
3% quando o risco de acidentes do trabalho for considerado grave.
Os percentuais podem ser diferentes e a empresa sempre deve comprovar através da sua GFIP.</t>
        </r>
      </text>
    </comment>
    <comment ref="B67" authorId="0">
      <text>
        <r>
          <rPr>
            <sz val="11"/>
            <color rgb="FF000000"/>
            <rFont val="Arial"/>
            <family val="2"/>
            <charset val="1"/>
          </rPr>
          <t xml:space="preserve">Contribuições sociais destinadas ao Serviço Social da Indústria (SESI) e ao Serviço Social do Comércio (SESC). As empresas optantes pelo Simples Nacional são isentas. Para as demais empresas fica determinado o percentual de 1,5%.</t>
        </r>
      </text>
    </comment>
    <comment ref="B68" authorId="0">
      <text>
        <r>
          <rPr>
            <sz val="11"/>
            <color rgb="FF000000"/>
            <rFont val="Arial"/>
            <family val="2"/>
            <charset val="1"/>
          </rPr>
          <t xml:space="preserve">Contribuição ao Serviço Nacional de Aprendizagem Industrial (SENAI) e ao Serviço Nacional de Aprendizagem Comercial (SENAC). As empresas optantes pelo Simples Nacional são isentas. Para as demais empresas com menos de 500 empregados a incidência é de 1% e para as empresas com mais de 500 empregados a incidência é de 1,2%.</t>
        </r>
      </text>
    </comment>
    <comment ref="B69" authorId="0">
      <text>
        <r>
          <rPr>
            <sz val="11"/>
            <color rgb="FF000000"/>
            <rFont val="Arial"/>
            <family val="2"/>
            <charset val="1"/>
          </rPr>
          <t xml:space="preserve">Contribuição social repassada ao Serviço Brasileiro de Apoio à Pequena e Média Empresa (SEBRAE), destinado a custear os programas de apoio à pequena e média empresa à base de 0,6%. As empresas optantes pelo Simples Nacional são isentas.</t>
        </r>
      </text>
    </comment>
    <comment ref="B70" authorId="0">
      <text>
        <r>
          <rPr>
            <sz val="11"/>
            <color rgb="FF000000"/>
            <rFont val="Arial"/>
            <family val="2"/>
            <charset val="1"/>
          </rPr>
          <t xml:space="preserve">Contribuição ao Instituto Nacional de Colonização e Reforma Agrária. As empresas optantes pelo Simples Nacional são isentas e as demais empresas pagam um percentual de 0,2%.</t>
        </r>
      </text>
    </comment>
    <comment ref="B71" authorId="0">
      <text>
        <r>
          <rPr>
            <sz val="11"/>
            <color rgb="FF000000"/>
            <rFont val="Arial"/>
            <family val="2"/>
            <charset val="1"/>
          </rPr>
          <t xml:space="preserve">O Fundo de Garantia do Tempo de Serviço (FGTS) constitui-se em um pecúlio disponibilizado quando da aposentadoria ou morte do trabalhador e representa uma garantia para a indenização do tempo de serviço nos casos de demissão imotivada. É garantido pela Constituição Federal à base de 8%.</t>
        </r>
      </text>
    </comment>
    <comment ref="B99" authorId="0">
      <text>
        <r>
          <rPr>
            <sz val="11"/>
            <color rgb="FF000000"/>
            <rFont val="Arial"/>
            <family val="2"/>
            <charset val="1"/>
          </rPr>
          <t xml:space="preserve">Trata-se de valor devido ao empregado no caso de o empregador rescindir o contrato sem justo motivo e sem lhe conceder aviso prévio, conforme disposto no §1º do art. 487 da CLT. De acordo com levantamento efetuado em diversos contratos, cerca de 5% do pessoal é demitido pelo empregador antes do término do contrato de trabalho.
</t>
        </r>
        <r>
          <rPr>
            <i val="true"/>
            <sz val="10"/>
            <color rgb="FF000000"/>
            <rFont val="Arial"/>
            <family val="2"/>
            <charset val="1"/>
          </rPr>
          <t xml:space="preserve">Cálculo:
((1/12) x 0,05) x 100 = 0,42%
</t>
        </r>
        <r>
          <rPr>
            <sz val="10"/>
            <color rgb="FF000000"/>
            <rFont val="Arial"/>
            <family val="2"/>
            <charset val="1"/>
          </rPr>
          <t xml:space="preserve">
Esse valor pode variar conforme dados estatísticos da empresa.
Conforme </t>
        </r>
        <r>
          <rPr>
            <b val="true"/>
            <u val="single"/>
            <sz val="10"/>
            <color rgb="FF000000"/>
            <rFont val="Arial"/>
            <family val="2"/>
            <charset val="1"/>
          </rPr>
          <t xml:space="preserve">orientações</t>
        </r>
        <r>
          <rPr>
            <sz val="10"/>
            <color rgb="FF000000"/>
            <rFont val="Arial"/>
            <family val="2"/>
            <charset val="1"/>
          </rPr>
          <t xml:space="preserve"> do MPOG, para se chegar ao custo de referência do aviso prévio indenizado soma-se o total do Módulo 1 + adicional de férias + 13º salário. Algumas empresas fazem o cálculo somente sobre a Remuneração (Módulo 1) e cabe à Administração fazer a análise.</t>
        </r>
      </text>
    </comment>
    <comment ref="B101" authorId="0">
      <text>
        <r>
          <rPr>
            <sz val="11"/>
            <color rgb="FF000000"/>
            <rFont val="Arial"/>
            <family val="2"/>
            <charset val="1"/>
          </rPr>
          <t xml:space="preserve">Conforme orientações do MPOG, tanto para o Aviso Prévio Trabalhado quanto para o Aviso Prévio Indenizado, a porcentagem que irá incidir é de 5% sobre o custo de referência.
Para se chegar ao custo de referência do aviso prévio indenizado soma-se o total do Módulo 1 + adicional de férias + 13º salário. Algumas empresas fazem o cálculo somente sobre a Remuneração (Módulo 1) e cabe à Administração fazer a análise.
E também foi orientado que está correto o raciocínio de ponderar os 5% entre o API e o APT, não precisando ser exatamente 50% pra cada. Isso dependerá das características intrínsecas de cada tipo de serviço.</t>
        </r>
      </text>
    </comment>
    <comment ref="B102" authorId="0">
      <text>
        <r>
          <rPr>
            <sz val="11"/>
            <color rgb="FF000000"/>
            <rFont val="Arial"/>
            <family val="2"/>
            <charset val="1"/>
          </rPr>
          <t xml:space="preserve">De acordo com o item 5 do anexo VII da IN 02/2008 atualizada pela IN 03/2009, que trata sobre a Conta Vinculada, “o montante de que trata o aviso prévio trabalhado, 23,33% da remuneração mensal, deverá ser integralmente depositado durante a </t>
        </r>
        <r>
          <rPr>
            <u val="single"/>
            <sz val="10"/>
            <color rgb="FF000000"/>
            <rFont val="Arial"/>
            <family val="2"/>
            <charset val="1"/>
          </rPr>
          <t xml:space="preserve">primeira vigência do contrato</t>
        </r>
        <r>
          <rPr>
            <sz val="10"/>
            <color rgb="FF000000"/>
            <rFont val="Arial"/>
            <family val="2"/>
            <charset val="1"/>
          </rPr>
          <t xml:space="preserve">”. Assim sendo, considera-se o percentual de 1,94% (23,33/12) sobre o custo de referência.
Conforme </t>
        </r>
        <r>
          <rPr>
            <b val="true"/>
            <u val="single"/>
            <sz val="10"/>
            <color rgb="FF000000"/>
            <rFont val="Arial"/>
            <family val="2"/>
            <charset val="1"/>
          </rPr>
          <t xml:space="preserve">orientações</t>
        </r>
        <r>
          <rPr>
            <sz val="10"/>
            <color rgb="FF000000"/>
            <rFont val="Arial"/>
            <family val="2"/>
            <charset val="1"/>
          </rPr>
          <t xml:space="preserve"> do MPOG, para se chegar ao custo de referência, soma-se o total do Módulo 1 + Módulo 2 + adicional de férias + 13º salário. Algumas empresas fazem o cálculo somente sobre a Remuneração (Módulo 1) e cabe à Administração fazer a análise.</t>
        </r>
      </text>
    </comment>
    <comment ref="B104" authorId="0">
      <text>
        <r>
          <rPr>
            <sz val="11"/>
            <color rgb="FF000000"/>
            <rFont val="Arial"/>
            <family val="2"/>
            <charset val="1"/>
          </rPr>
          <t xml:space="preserve">Conforme orientações do MPOG, tanto para o Aviso Prévio Trabalhado quanto para o Aviso Prévio Indenizado, a porcentagem que irá incidir é de 5% sobre o custo de referência.
Para se chegar ao custo de referência do aviso prévio indenizado soma-se o total do Módulo 1 + adicional de férias + 13º salário. Algumas empresas fazem o cálculo somente sobre a Remuneração (Módulo 1) e cabe à Administração fazer a análise.
E também foi orientado que está correto o raciocínio de ponderar os 5% entre o API e o APT, não precisando ser exatamente 50% pra cada. Isso dependerá das características intrínsecas de cada tipo de serviço.</t>
        </r>
      </text>
    </comment>
    <comment ref="B112" authorId="0">
      <text>
        <r>
          <rPr>
            <sz val="11"/>
            <color rgb="FF000000"/>
            <rFont val="Arial"/>
            <family val="2"/>
            <charset val="1"/>
          </rPr>
          <t xml:space="preserve">8,33% incidindo sobre os Módulos 1, 2 e 3.</t>
        </r>
      </text>
    </comment>
    <comment ref="B113" authorId="0">
      <text>
        <r>
          <rPr>
            <sz val="11"/>
            <color rgb="FF000000"/>
            <rFont val="Arial"/>
            <family val="2"/>
            <charset val="1"/>
          </rPr>
          <t xml:space="preserve">Ausências previstas na legislação vigente que é composta por um conjunto de casos em que o funcionário pode se ausentar sem perda da remuneração.
Considerando que o empregado tenha apenas uma falta legal durante o período de 1 ano, temos:
Cálculo:
1/360 = 0,002777 = 0,27%
Esse valor pode variar conforme dados estatísticos da empresa.</t>
        </r>
      </text>
    </comment>
    <comment ref="B114" authorId="0">
      <text>
        <r>
          <rPr>
            <sz val="11"/>
            <color rgb="FF000000"/>
            <rFont val="Arial"/>
            <family val="2"/>
            <charset val="1"/>
          </rPr>
          <t xml:space="preserve">Ausências previstas na legislação vigente que é composta por um conjunto de casos em que o funcionário pode se ausentar sem perda da remuneração.
Considerando que o empregado tenha apenas uma falta legal durante o período de 1 ano, temos:
Cálculo:
1/360 = 0,002777 = 0,27%
Esse valor pode variar conforme dados estatísticos da empresa.</t>
        </r>
      </text>
    </comment>
    <comment ref="B115" authorId="0">
      <text>
        <r>
          <rPr>
            <sz val="11"/>
            <color rgb="FF000000"/>
            <rFont val="Arial"/>
            <family val="2"/>
            <charset val="1"/>
          </rPr>
          <t xml:space="preserve">Concede ao empregado o direito de ausentar-se do serviço por cinco dias quando do nascimento de filho. De acordo com o IBGE, nascem filhos de 1,5% dos trabalhadores no período de um ano. Dessa forma a provisão para este item corresponde a:
((5/30)/12) x 0,015 x 100 = 0,02%
Esse valor pode variar conforme dados estatísticos da empresa.</t>
        </r>
      </text>
    </comment>
    <comment ref="B116" authorId="0">
      <text>
        <r>
          <rPr>
            <sz val="11"/>
            <color rgb="FF000000"/>
            <rFont val="Arial"/>
            <family val="2"/>
            <charset val="1"/>
          </rPr>
          <t xml:space="preserve">Valor do custo referente aos 15 primeiros dias em que o empregado encontra-se afastado por acidente de trabalho e a empresa contratada tem o dever de remunerá-lo. Após esse período o ônus passa a ser do INSS. De acordo com os números mais recentes apresentados pelo Ministério da Previdência e Assistência Social, baseados em informações prestadas pelos empregadores, por meio de GFIP, 0,78% dos empregados se acidentam no ano. Assim, a provisão corresponde a:
((15/30)/12) x 0,0078 x 100 = 0,03%
Esse valor pode variar conforme dados estatísticos da empresa.</t>
        </r>
      </text>
    </comment>
    <comment ref="B123" authorId="0">
      <text>
        <r>
          <rPr>
            <sz val="11"/>
            <color rgb="FF000000"/>
            <rFont val="Arial"/>
            <family val="2"/>
            <charset val="1"/>
          </rPr>
          <t xml:space="preserve">Calculado sobre a hora normal trabalhada.</t>
        </r>
      </text>
    </comment>
    <comment ref="B143" authorId="0">
      <text>
        <r>
          <rPr>
            <sz val="11"/>
            <color rgb="FF000000"/>
            <rFont val="Arial"/>
            <family val="2"/>
            <charset val="1"/>
          </rPr>
          <t xml:space="preserve">São os gastos da contratada com a sua estrutura administrativa, organizacional e gerenciamento de seus contratos.
</t>
        </r>
        <r>
          <rPr>
            <b val="true"/>
            <sz val="10"/>
            <color rgb="FF000000"/>
            <rFont val="Arial"/>
            <family val="2"/>
            <charset val="1"/>
          </rPr>
          <t xml:space="preserve">Foram estabelecidos para o cálculo dos valores limites para os serviços de vigilância e limpeza os percentuais de 6% e 3% respectivamente.
</t>
        </r>
        <r>
          <rPr>
            <sz val="10"/>
            <color rgb="FF000000"/>
            <rFont val="Arial"/>
            <family val="2"/>
            <charset val="1"/>
          </rPr>
          <t xml:space="preserve">
Para o custo de referência deve-se somar o total do Módulo 1 + Módulo 2 + Módulo 3 + Módulo 4 + Módulo 5.</t>
        </r>
      </text>
    </comment>
    <comment ref="B144" authorId="0">
      <text>
        <r>
          <rPr>
            <sz val="11"/>
            <color rgb="FF000000"/>
            <rFont val="Arial"/>
            <family val="2"/>
            <charset val="1"/>
          </rPr>
          <t xml:space="preserve">No cálculo dos valores limites dos serviços de vigilância e limpeza foi estabelecido o percentual de </t>
        </r>
        <r>
          <rPr>
            <b val="true"/>
            <sz val="10"/>
            <color rgb="FF000000"/>
            <rFont val="Arial"/>
            <family val="2"/>
            <charset val="1"/>
          </rPr>
          <t xml:space="preserve">6,79%</t>
        </r>
        <r>
          <rPr>
            <sz val="10"/>
            <color rgb="FF000000"/>
            <rFont val="Arial"/>
            <family val="2"/>
            <charset val="1"/>
          </rPr>
          <t xml:space="preserve">.
Para o custo de referência, soma-se o total do Módulo 1 + Módulo 2 + Módulo 3 + Módulo 4 + Módulo 5 + Custos Indiretos.</t>
        </r>
      </text>
    </comment>
    <comment ref="B145" authorId="0">
      <text>
        <r>
          <rPr>
            <sz val="11"/>
            <color rgb="FF000000"/>
            <rFont val="Arial"/>
            <family val="2"/>
            <charset val="1"/>
          </rPr>
          <t xml:space="preserve">Empresas Lucro Presumido:
PIS: 0,65% / COFINS: 3,00%
Empresas Lucro Real:
PIS: 1,65% / COFINS: 7,60%
Para as empresas optantes pelo Simples Nacional, a tributação varia conforme o faturamento mensal.</t>
        </r>
      </text>
    </comment>
    <comment ref="B146" authorId="0">
      <text>
        <r>
          <rPr>
            <sz val="11"/>
            <color rgb="FF000000"/>
            <rFont val="Arial"/>
            <family val="2"/>
            <charset val="1"/>
          </rPr>
          <t xml:space="preserve">Empresas Lucro Presumido:
PIS: 0,65% / COFINS: 3,00%
Empresas Lucro Real:
PIS: 1,65% / COFINS: 7,60%
Para as empresas optantes pelo Simples Nacional, a tributação varia conforme o faturamento mensal.</t>
        </r>
      </text>
    </comment>
    <comment ref="B148" authorId="0">
      <text>
        <r>
          <rPr>
            <sz val="11"/>
            <color rgb="FF000000"/>
            <rFont val="Arial"/>
            <family val="2"/>
            <charset val="1"/>
          </rPr>
          <t xml:space="preserve">Por ser municipal, varia de cidade pra cidade e varia até conforme o tipo de serviço a ser prestado. Sempre verificar.</t>
        </r>
      </text>
    </comment>
    <comment ref="C40" authorId="0">
      <text>
        <r>
          <rPr>
            <sz val="11"/>
            <color rgb="FF000000"/>
            <rFont val="Arial"/>
            <family val="2"/>
            <charset val="1"/>
          </rPr>
          <t xml:space="preserve">Quantidade de horas noturnas trabalhadas no mês.</t>
        </r>
      </text>
    </comment>
    <comment ref="C42" authorId="0">
      <text>
        <r>
          <rPr>
            <sz val="11"/>
            <color rgb="FF000000"/>
            <rFont val="Arial"/>
            <family val="2"/>
            <charset val="1"/>
          </rPr>
          <t xml:space="preserve">Quantidades de horas extras trabalhadas entre segunda e sábado.</t>
        </r>
      </text>
    </comment>
    <comment ref="C43" authorId="0">
      <text>
        <r>
          <rPr>
            <sz val="11"/>
            <color rgb="FF000000"/>
            <rFont val="Arial"/>
            <family val="2"/>
            <charset val="1"/>
          </rPr>
          <t xml:space="preserve">Quantidade de horas extras trabalhadas em domingos.</t>
        </r>
      </text>
    </comment>
    <comment ref="C44" authorId="0">
      <text>
        <r>
          <rPr>
            <sz val="11"/>
            <color rgb="FF000000"/>
            <rFont val="Arial"/>
            <family val="2"/>
            <charset val="1"/>
          </rPr>
          <t xml:space="preserve">Quantidade de horas trabalhadas em feriados no mês.
</t>
        </r>
      </text>
    </comment>
    <comment ref="C45" authorId="0">
      <text>
        <r>
          <rPr>
            <sz val="11"/>
            <color rgb="FF000000"/>
            <rFont val="Arial"/>
            <family val="2"/>
            <charset val="1"/>
          </rPr>
          <t xml:space="preserve">Quantidade de horas extras referentes à intrajornada no mês.</t>
        </r>
      </text>
    </comment>
    <comment ref="C68" authorId="0">
      <text>
        <r>
          <rPr>
            <sz val="11"/>
            <color rgb="FF000000"/>
            <rFont val="Arial"/>
            <family val="2"/>
            <charset val="1"/>
          </rPr>
          <t xml:space="preserve">Quantidade de funcionários da empresa.</t>
        </r>
      </text>
    </comment>
    <comment ref="C76" authorId="0">
      <text>
        <r>
          <rPr>
            <sz val="11"/>
            <color rgb="FF000000"/>
            <rFont val="Arial"/>
            <family val="2"/>
            <charset val="1"/>
          </rPr>
          <t xml:space="preserve">Quantidade de dias trabalhados no mês, caso o funcionário opte por receber o valor ou caso seja mais vantajoso.</t>
        </r>
      </text>
    </comment>
    <comment ref="C79" authorId="0">
      <text>
        <r>
          <rPr>
            <sz val="11"/>
            <color rgb="FF000000"/>
            <rFont val="Arial"/>
            <family val="2"/>
            <charset val="1"/>
          </rPr>
          <t xml:space="preserve">Quantidade de dias trabalhados no mês para o cálculo do auxílio alimentação.</t>
        </r>
      </text>
    </comment>
    <comment ref="D58" authorId="0">
      <text>
        <r>
          <rPr>
            <sz val="11"/>
            <color rgb="FF000000"/>
            <rFont val="Arial"/>
            <family val="2"/>
            <charset val="1"/>
          </rPr>
          <t xml:space="preserve">Formatação condicional:
</t>
        </r>
        <r>
          <rPr>
            <sz val="9"/>
            <color rgb="FF000000"/>
            <rFont val="Segoe UI"/>
            <family val="2"/>
            <charset val="1"/>
          </rPr>
          <t xml:space="preserve">Se o resultado for igual a 12,10%, a fonte ficará verde. Se for diferente disso, ficará vermelha.
</t>
        </r>
      </text>
    </comment>
    <comment ref="E21" authorId="0">
      <text>
        <r>
          <rPr>
            <sz val="11"/>
            <color rgb="FF000000"/>
            <rFont val="Arial"/>
            <family val="2"/>
            <charset val="1"/>
          </rPr>
          <t xml:space="preserve">S = Empresa optante pelo Simples Nacional
P = Empresa com Lucro Presumido
R = Empresa com Lucro Real</t>
        </r>
      </text>
    </comment>
  </commentList>
</comments>
</file>

<file path=xl/comments8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111" authorId="0">
      <text>
        <r>
          <rPr>
            <sz val="11"/>
            <color rgb="FF000000"/>
            <rFont val="Arial"/>
            <family val="2"/>
            <charset val="1"/>
          </rPr>
          <t xml:space="preserve">As alíneas “A” a “F” referem-se somente ao custo que será pago ao repositor pelos dias trabalhados quando da necessidade de substituir a mão de obra alocada na prestação do serviço.</t>
        </r>
      </text>
    </comment>
    <comment ref="A122" authorId="0">
      <text>
        <r>
          <rPr>
            <sz val="11"/>
            <color rgb="FF000000"/>
            <rFont val="Arial"/>
            <family val="2"/>
            <charset val="1"/>
          </rPr>
          <t xml:space="preserve">Quando houver a necessidade de reposição de um empregado durante sua ausência nos casos de intervalo para repouso ou alimentação deve-se contemplar o Submódulo 4.2.</t>
        </r>
      </text>
    </comment>
    <comment ref="A134" authorId="0">
      <text>
        <r>
          <rPr>
            <sz val="11"/>
            <color rgb="FF000000"/>
            <rFont val="Arial"/>
            <family val="2"/>
            <charset val="1"/>
          </rPr>
          <t xml:space="preserve">Valores mensais por empregado.</t>
        </r>
      </text>
    </comment>
    <comment ref="B38" authorId="0">
      <text>
        <r>
          <rPr>
            <sz val="11"/>
            <color rgb="FF000000"/>
            <rFont val="Arial"/>
            <family val="2"/>
            <charset val="1"/>
          </rPr>
          <t xml:space="preserve">Previsto em legislação ou acordo coletivo para trabalhos que impliquem em condições de risco à saúde ou integridade física do trabalhador.
30% sobre o salário base.</t>
        </r>
      </text>
    </comment>
    <comment ref="B39" authorId="0">
      <text>
        <r>
          <rPr>
            <sz val="11"/>
            <color rgb="FF000000"/>
            <rFont val="Arial"/>
            <family val="2"/>
            <charset val="1"/>
          </rPr>
          <t xml:space="preserve">O salário de referência para cálculo do seu custo é o salário mínimo estadual ou o nacional ou o salário normativo da categoria se expressamente estabelecido no acordo ou convenção coletiva.
São operações que, por sua natureza, condições ou métodos de trabalho, exponham os empregados a agentes nocivos à saúde, acima dos limites de tolerância fixados em razão da natureza e da intensidade do agente e do tempo de exposição aos seus efeitos. (Art. 189, CLT)
Grau máximo: 40%;
Grau médio: 20%;
Grau mínimo: 10%.</t>
        </r>
      </text>
    </comment>
    <comment ref="B40" authorId="0">
      <text>
        <r>
          <rPr>
            <sz val="11"/>
            <color rgb="FF000000"/>
            <rFont val="Arial"/>
            <family val="2"/>
            <charset val="1"/>
          </rPr>
          <t xml:space="preserve">Conferido ao trabalhador por trabalho executado entre as 22 horas de um dia e as 5 horas do dia seguinte.
Remunerado com adicional de, pelo menos, 20% sobre a hora diurna.
</t>
        </r>
        <r>
          <rPr>
            <i val="true"/>
            <sz val="10"/>
            <color rgb="FF000000"/>
            <rFont val="Arial"/>
            <family val="2"/>
            <charset val="1"/>
          </rPr>
          <t xml:space="preserve">Adicional noturno para 1 hora trabalhada = Valor da hora diurna X 20%
Valor da hora diurna = Salário base / Total de horas trabalhadas no mês
</t>
        </r>
        <r>
          <rPr>
            <sz val="10"/>
            <color rgb="FF000000"/>
            <rFont val="Arial"/>
            <family val="2"/>
            <charset val="1"/>
          </rPr>
          <t xml:space="preserve">
O total de horas trabalhadas no mês calcula-se considerando 5 semanas de trabalho, conforme determinação do MTE.
</t>
        </r>
        <r>
          <rPr>
            <i val="true"/>
            <sz val="10"/>
            <color rgb="FF000000"/>
            <rFont val="Arial"/>
            <family val="2"/>
            <charset val="1"/>
          </rPr>
          <t xml:space="preserve">Exemplo:
Salário: R$2.200,00
Valor da hora diurna: 2.200,00 / 220 horas (jornada de 44 horas semanais) = R$10,00
Adicional noturno para 1 hora trabalhada = 10,00 X 20% = R$2,00</t>
        </r>
      </text>
    </comment>
    <comment ref="B41" authorId="0">
      <text>
        <r>
          <rPr>
            <sz val="11"/>
            <color rgb="FF000000"/>
            <rFont val="Arial"/>
            <family val="2"/>
            <charset val="1"/>
          </rPr>
          <t xml:space="preserve">Corresponde a 52 minutos e 30 segundos.
A hora noturna adicional corresponde à diferença da hora noturna menos a hora normal.
</t>
        </r>
        <r>
          <rPr>
            <i val="true"/>
            <sz val="10"/>
            <color rgb="FF000000"/>
            <rFont val="Arial"/>
            <family val="2"/>
            <charset val="1"/>
          </rPr>
          <t xml:space="preserve">Hora noturna = Hora normal X (60/52,5)
Hora noturna = Hora normal X 1,14285714
</t>
        </r>
        <r>
          <rPr>
            <sz val="10"/>
            <color rgb="FF000000"/>
            <rFont val="Arial"/>
            <family val="2"/>
            <charset val="1"/>
          </rPr>
          <t xml:space="preserve">
</t>
        </r>
        <r>
          <rPr>
            <i val="true"/>
            <sz val="10"/>
            <color rgb="FF000000"/>
            <rFont val="Arial"/>
            <family val="2"/>
            <charset val="1"/>
          </rPr>
          <t xml:space="preserve">Exemplo:
Salário: R$2.200,00
Valor da hora diurna: 2.200,00 / 220 horas (jornada de 44 horas semanais) = R$10,00
Hora noturna = 10,00 X 1,14285714 = R$11,42
Hora noturna adicional = Hora noturna – Hora normal
Hora noturna adicional = (11,42 X 20%) - (R$10,00 X 20%) = 2,286 – 2,00 = 0,286</t>
        </r>
      </text>
    </comment>
    <comment ref="B42" authorId="0">
      <text>
        <r>
          <rPr>
            <sz val="11"/>
            <color rgb="FF000000"/>
            <rFont val="Arial"/>
            <family val="2"/>
            <charset val="1"/>
          </rPr>
          <t xml:space="preserve">Relativo ao trabalho realizado além da jornada diária regular estabelecida, com acréscimo de </t>
        </r>
        <r>
          <rPr>
            <u val="single"/>
            <sz val="10"/>
            <color rgb="FF000000"/>
            <rFont val="Arial"/>
            <family val="2"/>
            <charset val="1"/>
          </rPr>
          <t xml:space="preserve">no mínimo 50%</t>
        </r>
        <r>
          <rPr>
            <sz val="10"/>
            <color rgb="FF000000"/>
            <rFont val="Arial"/>
            <family val="2"/>
            <charset val="1"/>
          </rPr>
          <t xml:space="preserve"> do valor da hora normal para trabalho extra (entre segunda e sábado) e de 100% em domingos e feriados.
Não pode ser maior do que 2 horas diárias. (Art. 59, CLT)</t>
        </r>
      </text>
    </comment>
    <comment ref="B45" authorId="0">
      <text>
        <r>
          <rPr>
            <sz val="11"/>
            <color rgb="FF000000"/>
            <rFont val="Arial"/>
            <family val="2"/>
            <charset val="1"/>
          </rPr>
          <t xml:space="preserve">Para o empregado que labora a jornada 12x36, em caso da não concessão ou concessão parcial do intervalo intrajornada (§4º do art. 71 da CLT).</t>
        </r>
      </text>
    </comment>
    <comment ref="B55" authorId="0">
      <text>
        <r>
          <rPr>
            <sz val="11"/>
            <color rgb="FF000000"/>
            <rFont val="Arial"/>
            <family val="2"/>
            <charset val="1"/>
          </rPr>
          <t xml:space="preserve">Considerando que na duração do contrato de 60 meses o empregado tem 5 meses de férias e labora em 56 meses:
</t>
        </r>
        <r>
          <rPr>
            <i val="true"/>
            <sz val="10"/>
            <color rgb="FF000000"/>
            <rFont val="Arial"/>
            <family val="2"/>
            <charset val="1"/>
          </rPr>
          <t xml:space="preserve">(5/56) x 100 = 8,93%</t>
        </r>
        <r>
          <rPr>
            <sz val="10"/>
            <color rgb="FF000000"/>
            <rFont val="Arial"/>
            <family val="2"/>
            <charset val="1"/>
          </rPr>
          <t xml:space="preserve">;
Para os contratos de 1 ano (12 meses) o empregado trabalha 12 meses e tem direito a 1 mês de férias, o que significa:
</t>
        </r>
        <r>
          <rPr>
            <i val="true"/>
            <sz val="10"/>
            <color rgb="FF000000"/>
            <rFont val="Arial"/>
            <family val="2"/>
            <charset val="1"/>
          </rPr>
          <t xml:space="preserve">(1/12) x 100 = 8,33%</t>
        </r>
        <r>
          <rPr>
            <sz val="10"/>
            <color rgb="FF000000"/>
            <rFont val="Arial"/>
            <family val="2"/>
            <charset val="1"/>
          </rPr>
          <t xml:space="preserve">.</t>
        </r>
      </text>
    </comment>
    <comment ref="B56" authorId="0">
      <text>
        <r>
          <rPr>
            <sz val="11"/>
            <color rgb="FF000000"/>
            <rFont val="Arial"/>
            <family val="2"/>
            <charset val="1"/>
          </rPr>
          <t xml:space="preserve">Considerando que na duração do contrato de 60 meses o empregado tem 5 meses de férias e labora em 56 meses:
</t>
        </r>
        <r>
          <rPr>
            <i val="true"/>
            <sz val="10"/>
            <color rgb="FF000000"/>
            <rFont val="Arial"/>
            <family val="2"/>
            <charset val="1"/>
          </rPr>
          <t xml:space="preserve">(5/56) x 100 = 8,93%</t>
        </r>
        <r>
          <rPr>
            <sz val="10"/>
            <color rgb="FF000000"/>
            <rFont val="Arial"/>
            <family val="2"/>
            <charset val="1"/>
          </rPr>
          <t xml:space="preserve">;
Para os contratos de 1 ano (12 meses) o empregado trabalha 12 meses e tem direito a 1 mês de férias, o que significa:
</t>
        </r>
        <r>
          <rPr>
            <i val="true"/>
            <sz val="10"/>
            <color rgb="FF000000"/>
            <rFont val="Arial"/>
            <family val="2"/>
            <charset val="1"/>
          </rPr>
          <t xml:space="preserve">(1/12) x 100 = 8,33%</t>
        </r>
        <r>
          <rPr>
            <sz val="10"/>
            <color rgb="FF000000"/>
            <rFont val="Arial"/>
            <family val="2"/>
            <charset val="1"/>
          </rPr>
          <t xml:space="preserve">.</t>
        </r>
      </text>
    </comment>
    <comment ref="B57" authorId="0">
      <text>
        <r>
          <rPr>
            <sz val="11"/>
            <color rgb="FF000000"/>
            <rFont val="Arial"/>
            <family val="2"/>
            <charset val="1"/>
          </rPr>
          <t xml:space="preserve">Conforme IN 02/2008 atualizada pela IN 03/2009, que trata sobre a Conta Vinculada, Férias e Adicional de férias devem somar 12,10%.</t>
        </r>
      </text>
    </comment>
    <comment ref="B64" authorId="0">
      <text>
        <r>
          <rPr>
            <sz val="11"/>
            <color rgb="FF000000"/>
            <rFont val="Arial"/>
            <family val="2"/>
            <charset val="1"/>
          </rPr>
          <t xml:space="preserve">Contribuição de 20% sobre o total das remunerações destinada à Seguridade Social, conforme determina a Lei 8.212/91.</t>
        </r>
      </text>
    </comment>
    <comment ref="B65" authorId="0">
      <text>
        <r>
          <rPr>
            <sz val="11"/>
            <color rgb="FF000000"/>
            <rFont val="Arial"/>
            <family val="2"/>
            <charset val="1"/>
          </rPr>
          <t xml:space="preserve">Contribuição social destinada ao financiamento da educação básica nos termos da Constituição Federal à base de 2,5%. As empresas optantes pelo Simples Nacional são isentas.</t>
        </r>
      </text>
    </comment>
    <comment ref="B66" authorId="0">
      <text>
        <r>
          <rPr>
            <sz val="11"/>
            <color rgb="FF000000"/>
            <rFont val="Arial"/>
            <family val="2"/>
            <charset val="1"/>
          </rPr>
          <t xml:space="preserve">Contribuição destinada a custear benefícios concedidos em razão do grau de incidência de incapacidade laborativa decorrentes dos riscos ambientais do trabalho. Pode ser estabelecido em:
1% quando o risco de acidentes do trabalho for considerado leve.
2% quando o risco de acidentes do trabalho for considerado médio.
3% quando o risco de acidentes do trabalho for considerado grave.
Os percentuais podem ser diferentes e a empresa sempre deve comprovar através da sua GFIP.</t>
        </r>
      </text>
    </comment>
    <comment ref="B67" authorId="0">
      <text>
        <r>
          <rPr>
            <sz val="11"/>
            <color rgb="FF000000"/>
            <rFont val="Arial"/>
            <family val="2"/>
            <charset val="1"/>
          </rPr>
          <t xml:space="preserve">Contribuições sociais destinadas ao Serviço Social da Indústria (SESI) e ao Serviço Social do Comércio (SESC). As empresas optantes pelo Simples Nacional são isentas. Para as demais empresas fica determinado o percentual de 1,5%.</t>
        </r>
      </text>
    </comment>
    <comment ref="B68" authorId="0">
      <text>
        <r>
          <rPr>
            <sz val="11"/>
            <color rgb="FF000000"/>
            <rFont val="Arial"/>
            <family val="2"/>
            <charset val="1"/>
          </rPr>
          <t xml:space="preserve">Contribuição ao Serviço Nacional de Aprendizagem Industrial (SENAI) e ao Serviço Nacional de Aprendizagem Comercial (SENAC). As empresas optantes pelo Simples Nacional são isentas. Para as demais empresas com menos de 500 empregados a incidência é de 1% e para as empresas com mais de 500 empregados a incidência é de 1,2%.</t>
        </r>
      </text>
    </comment>
    <comment ref="B69" authorId="0">
      <text>
        <r>
          <rPr>
            <sz val="11"/>
            <color rgb="FF000000"/>
            <rFont val="Arial"/>
            <family val="2"/>
            <charset val="1"/>
          </rPr>
          <t xml:space="preserve">Contribuição social repassada ao Serviço Brasileiro de Apoio à Pequena e Média Empresa (SEBRAE), destinado a custear os programas de apoio à pequena e média empresa à base de 0,6%. As empresas optantes pelo Simples Nacional são isentas.</t>
        </r>
      </text>
    </comment>
    <comment ref="B70" authorId="0">
      <text>
        <r>
          <rPr>
            <sz val="11"/>
            <color rgb="FF000000"/>
            <rFont val="Arial"/>
            <family val="2"/>
            <charset val="1"/>
          </rPr>
          <t xml:space="preserve">Contribuição ao Instituto Nacional de Colonização e Reforma Agrária. As empresas optantes pelo Simples Nacional são isentas e as demais empresas pagam um percentual de 0,2%.</t>
        </r>
      </text>
    </comment>
    <comment ref="B71" authorId="0">
      <text>
        <r>
          <rPr>
            <sz val="11"/>
            <color rgb="FF000000"/>
            <rFont val="Arial"/>
            <family val="2"/>
            <charset val="1"/>
          </rPr>
          <t xml:space="preserve">O Fundo de Garantia do Tempo de Serviço (FGTS) constitui-se em um pecúlio disponibilizado quando da aposentadoria ou morte do trabalhador e representa uma garantia para a indenização do tempo de serviço nos casos de demissão imotivada. É garantido pela Constituição Federal à base de 8%.</t>
        </r>
      </text>
    </comment>
    <comment ref="B99" authorId="0">
      <text>
        <r>
          <rPr>
            <sz val="11"/>
            <color rgb="FF000000"/>
            <rFont val="Arial"/>
            <family val="2"/>
            <charset val="1"/>
          </rPr>
          <t xml:space="preserve">Trata-se de valor devido ao empregado no caso de o empregador rescindir o contrato sem justo motivo e sem lhe conceder aviso prévio, conforme disposto no §1º do art. 487 da CLT. De acordo com levantamento efetuado em diversos contratos, cerca de 5% do pessoal é demitido pelo empregador antes do término do contrato de trabalho.
</t>
        </r>
        <r>
          <rPr>
            <i val="true"/>
            <sz val="10"/>
            <color rgb="FF000000"/>
            <rFont val="Arial"/>
            <family val="2"/>
            <charset val="1"/>
          </rPr>
          <t xml:space="preserve">Cálculo:
((1/12) x 0,05) x 100 = 0,42%
</t>
        </r>
        <r>
          <rPr>
            <sz val="10"/>
            <color rgb="FF000000"/>
            <rFont val="Arial"/>
            <family val="2"/>
            <charset val="1"/>
          </rPr>
          <t xml:space="preserve">
Esse valor pode variar conforme dados estatísticos da empresa.
Conforme </t>
        </r>
        <r>
          <rPr>
            <b val="true"/>
            <u val="single"/>
            <sz val="10"/>
            <color rgb="FF000000"/>
            <rFont val="Arial"/>
            <family val="2"/>
            <charset val="1"/>
          </rPr>
          <t xml:space="preserve">orientações</t>
        </r>
        <r>
          <rPr>
            <sz val="10"/>
            <color rgb="FF000000"/>
            <rFont val="Arial"/>
            <family val="2"/>
            <charset val="1"/>
          </rPr>
          <t xml:space="preserve"> do MPOG, para se chegar ao custo de referência do aviso prévio indenizado soma-se o total do Módulo 1 + adicional de férias + 13º salário. Algumas empresas fazem o cálculo somente sobre a Remuneração (Módulo 1) e cabe à Administração fazer a análise.</t>
        </r>
      </text>
    </comment>
    <comment ref="B101" authorId="0">
      <text>
        <r>
          <rPr>
            <sz val="11"/>
            <color rgb="FF000000"/>
            <rFont val="Arial"/>
            <family val="2"/>
            <charset val="1"/>
          </rPr>
          <t xml:space="preserve">Conforme orientações do MPOG, tanto para o Aviso Prévio Trabalhado quanto para o Aviso Prévio Indenizado, a porcentagem que irá incidir é de 5% sobre o custo de referência.
Para se chegar ao custo de referência do aviso prévio indenizado soma-se o total do Módulo 1 + adicional de férias + 13º salário. Algumas empresas fazem o cálculo somente sobre a Remuneração (Módulo 1) e cabe à Administração fazer a análise.
E também foi orientado que está correto o raciocínio de ponderar os 5% entre o API e o APT, não precisando ser exatamente 50% pra cada. Isso dependerá das características intrínsecas de cada tipo de serviço.</t>
        </r>
      </text>
    </comment>
    <comment ref="B102" authorId="0">
      <text>
        <r>
          <rPr>
            <sz val="11"/>
            <color rgb="FF000000"/>
            <rFont val="Arial"/>
            <family val="2"/>
            <charset val="1"/>
          </rPr>
          <t xml:space="preserve">De acordo com o item 5 do anexo VII da IN 02/2008 atualizada pela IN 03/2009, que trata sobre a Conta Vinculada, “o montante de que trata o aviso prévio trabalhado, 23,33% da remuneração mensal, deverá ser integralmente depositado durante a </t>
        </r>
        <r>
          <rPr>
            <u val="single"/>
            <sz val="10"/>
            <color rgb="FF000000"/>
            <rFont val="Arial"/>
            <family val="2"/>
            <charset val="1"/>
          </rPr>
          <t xml:space="preserve">primeira vigência do contrato</t>
        </r>
        <r>
          <rPr>
            <sz val="10"/>
            <color rgb="FF000000"/>
            <rFont val="Arial"/>
            <family val="2"/>
            <charset val="1"/>
          </rPr>
          <t xml:space="preserve">”. Assim sendo, considera-se o percentual de 1,94% (23,33/12) sobre o custo de referência.
Conforme </t>
        </r>
        <r>
          <rPr>
            <b val="true"/>
            <u val="single"/>
            <sz val="10"/>
            <color rgb="FF000000"/>
            <rFont val="Arial"/>
            <family val="2"/>
            <charset val="1"/>
          </rPr>
          <t xml:space="preserve">orientações</t>
        </r>
        <r>
          <rPr>
            <sz val="10"/>
            <color rgb="FF000000"/>
            <rFont val="Arial"/>
            <family val="2"/>
            <charset val="1"/>
          </rPr>
          <t xml:space="preserve"> do MPOG, para se chegar ao custo de referência, soma-se o total do Módulo 1 + Módulo 2 + adicional de férias + 13º salário. Algumas empresas fazem o cálculo somente sobre a Remuneração (Módulo 1) e cabe à Administração fazer a análise.</t>
        </r>
      </text>
    </comment>
    <comment ref="B104" authorId="0">
      <text>
        <r>
          <rPr>
            <sz val="11"/>
            <color rgb="FF000000"/>
            <rFont val="Arial"/>
            <family val="2"/>
            <charset val="1"/>
          </rPr>
          <t xml:space="preserve">Conforme orientações do MPOG, tanto para o Aviso Prévio Trabalhado quanto para o Aviso Prévio Indenizado, a porcentagem que irá incidir é de 5% sobre o custo de referência.
Para se chegar ao custo de referência do aviso prévio indenizado soma-se o total do Módulo 1 + adicional de férias + 13º salário. Algumas empresas fazem o cálculo somente sobre a Remuneração (Módulo 1) e cabe à Administração fazer a análise.
E também foi orientado que está correto o raciocínio de ponderar os 5% entre o API e o APT, não precisando ser exatamente 50% pra cada. Isso dependerá das características intrínsecas de cada tipo de serviço.</t>
        </r>
      </text>
    </comment>
    <comment ref="B112" authorId="0">
      <text>
        <r>
          <rPr>
            <sz val="11"/>
            <color rgb="FF000000"/>
            <rFont val="Arial"/>
            <family val="2"/>
            <charset val="1"/>
          </rPr>
          <t xml:space="preserve">8,33% incidindo sobre os Módulos 1, 2 e 3.</t>
        </r>
      </text>
    </comment>
    <comment ref="B113" authorId="0">
      <text>
        <r>
          <rPr>
            <sz val="11"/>
            <color rgb="FF000000"/>
            <rFont val="Arial"/>
            <family val="2"/>
            <charset val="1"/>
          </rPr>
          <t xml:space="preserve">Ausências previstas na legislação vigente que é composta por um conjunto de casos em que o funcionário pode se ausentar sem perda da remuneração.
Considerando que o empregado tenha apenas uma falta legal durante o período de 1 ano, temos:
Cálculo:
1/360 = 0,002777 = 0,27%
Esse valor pode variar conforme dados estatísticos da empresa.</t>
        </r>
      </text>
    </comment>
    <comment ref="B114" authorId="0">
      <text>
        <r>
          <rPr>
            <sz val="11"/>
            <color rgb="FF000000"/>
            <rFont val="Arial"/>
            <family val="2"/>
            <charset val="1"/>
          </rPr>
          <t xml:space="preserve">Ausências previstas na legislação vigente que é composta por um conjunto de casos em que o funcionário pode se ausentar sem perda da remuneração.
Considerando que o empregado tenha apenas uma falta legal durante o período de 1 ano, temos:
Cálculo:
1/360 = 0,002777 = 0,27%
Esse valor pode variar conforme dados estatísticos da empresa.</t>
        </r>
      </text>
    </comment>
    <comment ref="B115" authorId="0">
      <text>
        <r>
          <rPr>
            <sz val="11"/>
            <color rgb="FF000000"/>
            <rFont val="Arial"/>
            <family val="2"/>
            <charset val="1"/>
          </rPr>
          <t xml:space="preserve">Concede ao empregado o direito de ausentar-se do serviço por cinco dias quando do nascimento de filho. De acordo com o IBGE, nascem filhos de 1,5% dos trabalhadores no período de um ano. Dessa forma a provisão para este item corresponde a:
((5/30)/12) x 0,015 x 100 = 0,02%
Esse valor pode variar conforme dados estatísticos da empresa.</t>
        </r>
      </text>
    </comment>
    <comment ref="B116" authorId="0">
      <text>
        <r>
          <rPr>
            <sz val="11"/>
            <color rgb="FF000000"/>
            <rFont val="Arial"/>
            <family val="2"/>
            <charset val="1"/>
          </rPr>
          <t xml:space="preserve">Valor do custo referente aos 15 primeiros dias em que o empregado encontra-se afastado por acidente de trabalho e a empresa contratada tem o dever de remunerá-lo. Após esse período o ônus passa a ser do INSS. De acordo com os números mais recentes apresentados pelo Ministério da Previdência e Assistência Social, baseados em informações prestadas pelos empregadores, por meio de GFIP, 0,78% dos empregados se acidentam no ano. Assim, a provisão corresponde a:
((15/30)/12) x 0,0078 x 100 = 0,03%
Esse valor pode variar conforme dados estatísticos da empresa.</t>
        </r>
      </text>
    </comment>
    <comment ref="B123" authorId="0">
      <text>
        <r>
          <rPr>
            <sz val="11"/>
            <color rgb="FF000000"/>
            <rFont val="Arial"/>
            <family val="2"/>
            <charset val="1"/>
          </rPr>
          <t xml:space="preserve">Calculado sobre a hora normal trabalhada.</t>
        </r>
      </text>
    </comment>
    <comment ref="B143" authorId="0">
      <text>
        <r>
          <rPr>
            <sz val="11"/>
            <color rgb="FF000000"/>
            <rFont val="Arial"/>
            <family val="2"/>
            <charset val="1"/>
          </rPr>
          <t xml:space="preserve">São os gastos da contratada com a sua estrutura administrativa, organizacional e gerenciamento de seus contratos.
</t>
        </r>
        <r>
          <rPr>
            <b val="true"/>
            <sz val="10"/>
            <color rgb="FF000000"/>
            <rFont val="Arial"/>
            <family val="2"/>
            <charset val="1"/>
          </rPr>
          <t xml:space="preserve">Foram estabelecidos para o cálculo dos valores limites para os serviços de vigilância e limpeza os percentuais de 6% e 3% respectivamente.
</t>
        </r>
        <r>
          <rPr>
            <sz val="10"/>
            <color rgb="FF000000"/>
            <rFont val="Arial"/>
            <family val="2"/>
            <charset val="1"/>
          </rPr>
          <t xml:space="preserve">
Para o custo de referência deve-se somar o total do Módulo 1 + Módulo 2 + Módulo 3 + Módulo 4 + Módulo 5.</t>
        </r>
      </text>
    </comment>
    <comment ref="B144" authorId="0">
      <text>
        <r>
          <rPr>
            <sz val="11"/>
            <color rgb="FF000000"/>
            <rFont val="Arial"/>
            <family val="2"/>
            <charset val="1"/>
          </rPr>
          <t xml:space="preserve">No cálculo dos valores limites dos serviços de vigilância e limpeza foi estabelecido o percentual de </t>
        </r>
        <r>
          <rPr>
            <b val="true"/>
            <sz val="10"/>
            <color rgb="FF000000"/>
            <rFont val="Arial"/>
            <family val="2"/>
            <charset val="1"/>
          </rPr>
          <t xml:space="preserve">6,79%</t>
        </r>
        <r>
          <rPr>
            <sz val="10"/>
            <color rgb="FF000000"/>
            <rFont val="Arial"/>
            <family val="2"/>
            <charset val="1"/>
          </rPr>
          <t xml:space="preserve">.
Para o custo de referência, soma-se o total do Módulo 1 + Módulo 2 + Módulo 3 + Módulo 4 + Módulo 5 + Custos Indiretos.</t>
        </r>
      </text>
    </comment>
    <comment ref="B145" authorId="0">
      <text>
        <r>
          <rPr>
            <sz val="11"/>
            <color rgb="FF000000"/>
            <rFont val="Arial"/>
            <family val="2"/>
            <charset val="1"/>
          </rPr>
          <t xml:space="preserve">Empresas Lucro Presumido:
PIS: 0,65% / COFINS: 3,00%
Empresas Lucro Real:
PIS: 1,65% / COFINS: 7,60%
Para as empresas optantes pelo Simples Nacional, a tributação varia conforme o faturamento mensal.</t>
        </r>
      </text>
    </comment>
    <comment ref="B146" authorId="0">
      <text>
        <r>
          <rPr>
            <sz val="11"/>
            <color rgb="FF000000"/>
            <rFont val="Arial"/>
            <family val="2"/>
            <charset val="1"/>
          </rPr>
          <t xml:space="preserve">Empresas Lucro Presumido:
PIS: 0,65% / COFINS: 3,00%
Empresas Lucro Real:
PIS: 1,65% / COFINS: 7,60%
Para as empresas optantes pelo Simples Nacional, a tributação varia conforme o faturamento mensal.</t>
        </r>
      </text>
    </comment>
    <comment ref="B148" authorId="0">
      <text>
        <r>
          <rPr>
            <sz val="11"/>
            <color rgb="FF000000"/>
            <rFont val="Arial"/>
            <family val="2"/>
            <charset val="1"/>
          </rPr>
          <t xml:space="preserve">Por ser municipal, varia de cidade pra cidade e varia até conforme o tipo de serviço a ser prestado. Sempre verificar.</t>
        </r>
      </text>
    </comment>
    <comment ref="C40" authorId="0">
      <text>
        <r>
          <rPr>
            <sz val="11"/>
            <color rgb="FF000000"/>
            <rFont val="Arial"/>
            <family val="2"/>
            <charset val="1"/>
          </rPr>
          <t xml:space="preserve">Quantidade de horas noturnas trabalhadas no mês.</t>
        </r>
      </text>
    </comment>
    <comment ref="C42" authorId="0">
      <text>
        <r>
          <rPr>
            <sz val="11"/>
            <color rgb="FF000000"/>
            <rFont val="Arial"/>
            <family val="2"/>
            <charset val="1"/>
          </rPr>
          <t xml:space="preserve">Quantidades de horas extras trabalhadas entre segunda e sábado.</t>
        </r>
      </text>
    </comment>
    <comment ref="C43" authorId="0">
      <text>
        <r>
          <rPr>
            <sz val="11"/>
            <color rgb="FF000000"/>
            <rFont val="Arial"/>
            <family val="2"/>
            <charset val="1"/>
          </rPr>
          <t xml:space="preserve">Quantidade de horas extras trabalhadas em domingos.</t>
        </r>
      </text>
    </comment>
    <comment ref="C44" authorId="0">
      <text>
        <r>
          <rPr>
            <sz val="11"/>
            <color rgb="FF000000"/>
            <rFont val="Arial"/>
            <family val="2"/>
            <charset val="1"/>
          </rPr>
          <t xml:space="preserve">Quantidade de horas trabalhadas em feriados no mês.
</t>
        </r>
      </text>
    </comment>
    <comment ref="C45" authorId="0">
      <text>
        <r>
          <rPr>
            <sz val="11"/>
            <color rgb="FF000000"/>
            <rFont val="Arial"/>
            <family val="2"/>
            <charset val="1"/>
          </rPr>
          <t xml:space="preserve">Quantidade de horas extras referentes à intrajornada no mês.</t>
        </r>
      </text>
    </comment>
    <comment ref="C68" authorId="0">
      <text>
        <r>
          <rPr>
            <sz val="11"/>
            <color rgb="FF000000"/>
            <rFont val="Arial"/>
            <family val="2"/>
            <charset val="1"/>
          </rPr>
          <t xml:space="preserve">Quantidade de funcionários da empresa.</t>
        </r>
      </text>
    </comment>
    <comment ref="C76" authorId="0">
      <text>
        <r>
          <rPr>
            <sz val="11"/>
            <color rgb="FF000000"/>
            <rFont val="Arial"/>
            <family val="2"/>
            <charset val="1"/>
          </rPr>
          <t xml:space="preserve">Quantidade de dias trabalhados no mês, caso o funcionário opte por receber o valor ou caso seja mais vantajoso.</t>
        </r>
      </text>
    </comment>
    <comment ref="C79" authorId="0">
      <text>
        <r>
          <rPr>
            <sz val="11"/>
            <color rgb="FF000000"/>
            <rFont val="Arial"/>
            <family val="2"/>
            <charset val="1"/>
          </rPr>
          <t xml:space="preserve">Quantidade de dias trabalhados no mês para o cálculo do auxílio alimentação.</t>
        </r>
      </text>
    </comment>
    <comment ref="D58" authorId="0">
      <text>
        <r>
          <rPr>
            <sz val="11"/>
            <color rgb="FF000000"/>
            <rFont val="Arial"/>
            <family val="2"/>
            <charset val="1"/>
          </rPr>
          <t xml:space="preserve">Formatação condicional:
</t>
        </r>
        <r>
          <rPr>
            <sz val="9"/>
            <color rgb="FF000000"/>
            <rFont val="Segoe UI"/>
            <family val="2"/>
            <charset val="1"/>
          </rPr>
          <t xml:space="preserve">Se o resultado for igual a 12,10%, a fonte ficará verde. Se for diferente disso, ficará vermelha.
</t>
        </r>
      </text>
    </comment>
    <comment ref="E21" authorId="0">
      <text>
        <r>
          <rPr>
            <sz val="11"/>
            <color rgb="FF000000"/>
            <rFont val="Arial"/>
            <family val="2"/>
            <charset val="1"/>
          </rPr>
          <t xml:space="preserve">S = Empresa optante pelo Simples Nacional
P = Empresa com Lucro Presumido
R = Empresa com Lucro Real</t>
        </r>
      </text>
    </comment>
  </commentList>
</comments>
</file>

<file path=xl/sharedStrings.xml><?xml version="1.0" encoding="utf-8"?>
<sst xmlns="http://schemas.openxmlformats.org/spreadsheetml/2006/main" count="2056" uniqueCount="499">
  <si>
    <t xml:space="preserve">Instituto Federal do Sudeste de Minas Gerais</t>
  </si>
  <si>
    <t xml:space="preserve">Campus Santos Dumont</t>
  </si>
  <si>
    <t xml:space="preserve">Contratação de serviços de limpeza/portaria/recepção</t>
  </si>
  <si>
    <t xml:space="preserve">Processo Administrativo: 23503.000998/2024-62</t>
  </si>
  <si>
    <t xml:space="preserve">Pregão Eletrônico Nº:</t>
  </si>
  <si>
    <t xml:space="preserve">Quadro Resumo</t>
  </si>
  <si>
    <t xml:space="preserve">Item</t>
  </si>
  <si>
    <t xml:space="preserve">Descrição</t>
  </si>
  <si>
    <t xml:space="preserve">Quant.</t>
  </si>
  <si>
    <t xml:space="preserve">Valor Unitário</t>
  </si>
  <si>
    <t xml:space="preserve">Valor Mensal</t>
  </si>
  <si>
    <t xml:space="preserve">Valor Total</t>
  </si>
  <si>
    <t xml:space="preserve">Servente Limpeza*</t>
  </si>
  <si>
    <t xml:space="preserve">Porteiro*</t>
  </si>
  <si>
    <t xml:space="preserve">Recepcionista</t>
  </si>
  <si>
    <t xml:space="preserve">TOTAL</t>
  </si>
  <si>
    <t xml:space="preserve">Valores destinados à Conta Vinculada</t>
  </si>
  <si>
    <t xml:space="preserve">Valor</t>
  </si>
  <si>
    <t xml:space="preserve">13º salário</t>
  </si>
  <si>
    <t xml:space="preserve">Férias</t>
  </si>
  <si>
    <t xml:space="preserve">Abono de Férias</t>
  </si>
  <si>
    <t xml:space="preserve">Adicional do FGTS</t>
  </si>
  <si>
    <t xml:space="preserve">Impacto do Sub. 4.1 sobre Férias e 13º salário conforme SAT</t>
  </si>
  <si>
    <t xml:space="preserve">Total</t>
  </si>
  <si>
    <t xml:space="preserve">*média dos custos por posto, visto que os postos possuem características e valores diferentes. </t>
  </si>
  <si>
    <t xml:space="preserve">Item 1</t>
  </si>
  <si>
    <t xml:space="preserve">Discriminação dos Serviços (dados referentes à contratação)</t>
  </si>
  <si>
    <t xml:space="preserve">A</t>
  </si>
  <si>
    <t xml:space="preserve">Data de apresentação da proposta (dia/ mês/ ano):</t>
  </si>
  <si>
    <t xml:space="preserve">B</t>
  </si>
  <si>
    <t xml:space="preserve">Município/ UF:</t>
  </si>
  <si>
    <t xml:space="preserve">Santos Dumont/MG</t>
  </si>
  <si>
    <t xml:space="preserve">C</t>
  </si>
  <si>
    <t xml:space="preserve">Ano do Acordo, Convenção ou Dissídio Coletivo</t>
  </si>
  <si>
    <t xml:space="preserve">D</t>
  </si>
  <si>
    <t xml:space="preserve">Nº de meses de execução contratual</t>
  </si>
  <si>
    <t xml:space="preserve">Discriminação dos Serviços</t>
  </si>
  <si>
    <t xml:space="preserve">1</t>
  </si>
  <si>
    <t xml:space="preserve">Tipo de serviço</t>
  </si>
  <si>
    <t xml:space="preserve">Limpeza – Diurno</t>
  </si>
  <si>
    <t xml:space="preserve">2</t>
  </si>
  <si>
    <t xml:space="preserve">Salário Normativo da Categoria Profissional</t>
  </si>
  <si>
    <t xml:space="preserve">3</t>
  </si>
  <si>
    <t xml:space="preserve">Categoria profissional (vinculada à execução contratual)</t>
  </si>
  <si>
    <t xml:space="preserve">Servente de limpeza</t>
  </si>
  <si>
    <t xml:space="preserve">4</t>
  </si>
  <si>
    <t xml:space="preserve">Data base da categoria</t>
  </si>
  <si>
    <t xml:space="preserve">1º de janeiro</t>
  </si>
  <si>
    <t xml:space="preserve">5</t>
  </si>
  <si>
    <t xml:space="preserve">CBO</t>
  </si>
  <si>
    <t xml:space="preserve">5143-20</t>
  </si>
  <si>
    <t xml:space="preserve">6</t>
  </si>
  <si>
    <t xml:space="preserve">Número de Registro da CCT</t>
  </si>
  <si>
    <t xml:space="preserve">MG000506/2025
Sinteac x Seac</t>
  </si>
  <si>
    <t xml:space="preserve">Informações necessárias para composição da planilha</t>
  </si>
  <si>
    <t xml:space="preserve">Tipo de tributação da empresa</t>
  </si>
  <si>
    <t xml:space="preserve">R</t>
  </si>
  <si>
    <t xml:space="preserve">Escala de Trabalho</t>
  </si>
  <si>
    <t xml:space="preserve">Seg a Sex</t>
  </si>
  <si>
    <t xml:space="preserve">Jornada de trabalho (horas semanais)</t>
  </si>
  <si>
    <t xml:space="preserve">Quantidade de postos pretendida</t>
  </si>
  <si>
    <t xml:space="preserve">Em função da produtividade</t>
  </si>
  <si>
    <t xml:space="preserve">Valor unitário do vale-transporte (R$)</t>
  </si>
  <si>
    <t xml:space="preserve">Quantidade de vales pretendidos por dia</t>
  </si>
  <si>
    <t xml:space="preserve">7</t>
  </si>
  <si>
    <t xml:space="preserve">Valor do vale-alimentaçao por dia trabalhado (sem descontos) (R$)</t>
  </si>
  <si>
    <t xml:space="preserve">8</t>
  </si>
  <si>
    <t xml:space="preserve">Valor do salário mínimo vigente (R$)</t>
  </si>
  <si>
    <t xml:space="preserve">2024</t>
  </si>
  <si>
    <t xml:space="preserve">Valor da hora normal trabalhada</t>
  </si>
  <si>
    <t xml:space="preserve">Módulo 1</t>
  </si>
  <si>
    <t xml:space="preserve">60 meses</t>
  </si>
  <si>
    <t xml:space="preserve">60 meses c/ insalubridade</t>
  </si>
  <si>
    <t xml:space="preserve">55 meses</t>
  </si>
  <si>
    <t xml:space="preserve">55 meses c/ insalubridade</t>
  </si>
  <si>
    <t xml:space="preserve">Composição da remuneração</t>
  </si>
  <si>
    <t xml:space="preserve">%</t>
  </si>
  <si>
    <t xml:space="preserve">Salário base</t>
  </si>
  <si>
    <t xml:space="preserve">Adicional de periculosidade</t>
  </si>
  <si>
    <t xml:space="preserve">Adicional de insalubridade</t>
  </si>
  <si>
    <t xml:space="preserve">Adicional noturno</t>
  </si>
  <si>
    <t xml:space="preserve">E</t>
  </si>
  <si>
    <t xml:space="preserve">Adicional de hora noturna reduzida</t>
  </si>
  <si>
    <t xml:space="preserve">F</t>
  </si>
  <si>
    <t xml:space="preserve">Adicional de hora extra</t>
  </si>
  <si>
    <t xml:space="preserve">G</t>
  </si>
  <si>
    <t xml:space="preserve">Adicional de hora extra no feriado trabalhado</t>
  </si>
  <si>
    <t xml:space="preserve">H</t>
  </si>
  <si>
    <t xml:space="preserve">Intervalo intrajornada</t>
  </si>
  <si>
    <t xml:space="preserve">I</t>
  </si>
  <si>
    <t xml:space="preserve">Descanso semanal remunerado (DSR)</t>
  </si>
  <si>
    <t xml:space="preserve">J</t>
  </si>
  <si>
    <t xml:space="preserve">Outros (especificar)</t>
  </si>
  <si>
    <t xml:space="preserve">Total da remuneração:</t>
  </si>
  <si>
    <t xml:space="preserve">Módulo 2</t>
  </si>
  <si>
    <t xml:space="preserve">Encargos e benefícios anuais, mensais e diários</t>
  </si>
  <si>
    <t xml:space="preserve">Submódulo 2.1</t>
  </si>
  <si>
    <t xml:space="preserve">13º salário, férias e adicional de férias</t>
  </si>
  <si>
    <t xml:space="preserve">B.1</t>
  </si>
  <si>
    <t xml:space="preserve">B.2</t>
  </si>
  <si>
    <t xml:space="preserve">Adicional de férias</t>
  </si>
  <si>
    <t xml:space="preserve">Total de Férias e Adicional de Férias</t>
  </si>
  <si>
    <t xml:space="preserve">Incidência do Submódulo 2.2</t>
  </si>
  <si>
    <t xml:space="preserve">Total do 13º salário, férias e adicional de férias:</t>
  </si>
  <si>
    <t xml:space="preserve">Submódulo 2.2</t>
  </si>
  <si>
    <t xml:space="preserve">GPS, FGTS e outras contribuições</t>
  </si>
  <si>
    <t xml:space="preserve">INSS</t>
  </si>
  <si>
    <t xml:space="preserve">Salário Educação</t>
  </si>
  <si>
    <t xml:space="preserve">Seguro Acidente do Trabalho (SAT)</t>
  </si>
  <si>
    <t xml:space="preserve">SESC ou SESI</t>
  </si>
  <si>
    <t xml:space="preserve">SENAI - SENAC</t>
  </si>
  <si>
    <t xml:space="preserve">SEBRAE</t>
  </si>
  <si>
    <t xml:space="preserve">INCRA</t>
  </si>
  <si>
    <t xml:space="preserve">FGTS</t>
  </si>
  <si>
    <t xml:space="preserve">Total do GPS, FGTS e outras contribuições:</t>
  </si>
  <si>
    <t xml:space="preserve">Submódulo 2.3</t>
  </si>
  <si>
    <t xml:space="preserve">Benefícios mensais e diários</t>
  </si>
  <si>
    <t xml:space="preserve">Desconto</t>
  </si>
  <si>
    <t xml:space="preserve">Transporte</t>
  </si>
  <si>
    <t xml:space="preserve">(Desconto)</t>
  </si>
  <si>
    <t xml:space="preserve">Auxílio alimentação (vales, cesta básica etc)</t>
  </si>
  <si>
    <t xml:space="preserve">PROGRAMA DE ASSISTÊNCIA À SAÚDE DO TRABALHADOR (Cláusula 14ª da CCT)</t>
  </si>
  <si>
    <t xml:space="preserve">Seguro de vida, invalidez e funeral (Cláusula 15ª da CCT)</t>
  </si>
  <si>
    <t xml:space="preserve">Patronal (Cláusula 54ª da CCT) - R$220,00/Quant colaboradores do contrato</t>
  </si>
  <si>
    <t xml:space="preserve">Dia do Trabalhador ((salário/220*8 horas/12 meses)*(5/7))  (Cláusula 33ª da CCT)</t>
  </si>
  <si>
    <t xml:space="preserve">Total dos benefícios mensais e diários:</t>
  </si>
  <si>
    <t xml:space="preserve">Módulo 2 - Encargos e benefícios anuais, mensais e diários</t>
  </si>
  <si>
    <t xml:space="preserve">Quadro resumo</t>
  </si>
  <si>
    <t xml:space="preserve">2.1</t>
  </si>
  <si>
    <t xml:space="preserve">2.2</t>
  </si>
  <si>
    <t xml:space="preserve">2.3</t>
  </si>
  <si>
    <t xml:space="preserve">Total dos encargos e benefícios anuais, mensais e diários:</t>
  </si>
  <si>
    <t xml:space="preserve">Módulo 3</t>
  </si>
  <si>
    <t xml:space="preserve">Provisão para rescisão</t>
  </si>
  <si>
    <t xml:space="preserve">Aviso prévio indenizado</t>
  </si>
  <si>
    <t xml:space="preserve">Incidência do FGTS sobre o aviso prévio indenizado</t>
  </si>
  <si>
    <t xml:space="preserve">Multa do FGTS sobre o aviso prévio indenizado</t>
  </si>
  <si>
    <t xml:space="preserve">Aviso prévio trabalhado</t>
  </si>
  <si>
    <t xml:space="preserve">Incidência do Submódulo 2.2 sobre o aviso prévio trabalhado</t>
  </si>
  <si>
    <t xml:space="preserve">Multa FGTS do aviso prévio trabalhado</t>
  </si>
  <si>
    <t xml:space="preserve">Total da provisão para rescisão:</t>
  </si>
  <si>
    <t xml:space="preserve">Módulo 4</t>
  </si>
  <si>
    <t xml:space="preserve">Custo de reposição do profissional ausente</t>
  </si>
  <si>
    <t xml:space="preserve">Submódulo 4.1</t>
  </si>
  <si>
    <t xml:space="preserve">Ausências legais</t>
  </si>
  <si>
    <t xml:space="preserve">Férias e 13º proporcionais (1/12)</t>
  </si>
  <si>
    <t xml:space="preserve">Ausência por doença</t>
  </si>
  <si>
    <t xml:space="preserve">Licença paternidade</t>
  </si>
  <si>
    <t xml:space="preserve">Ausência por acidente de trabalho</t>
  </si>
  <si>
    <t xml:space="preserve">Afastamento maternidade</t>
  </si>
  <si>
    <t xml:space="preserve">Total das ausências legais:</t>
  </si>
  <si>
    <t xml:space="preserve">Submódulo 4.2</t>
  </si>
  <si>
    <t xml:space="preserve">Intrajornada</t>
  </si>
  <si>
    <t xml:space="preserve">Horas</t>
  </si>
  <si>
    <t xml:space="preserve">Reposição do intervalo para repouso ou alimentação</t>
  </si>
  <si>
    <t xml:space="preserve">Total do intervalo intrajornada:</t>
  </si>
  <si>
    <t xml:space="preserve">Módulo 4 - Custo de reposição do profissional ausente</t>
  </si>
  <si>
    <t xml:space="preserve">4.1</t>
  </si>
  <si>
    <t xml:space="preserve">4.2</t>
  </si>
  <si>
    <t xml:space="preserve">Total do custo de reposição do profissional ausente:</t>
  </si>
  <si>
    <t xml:space="preserve">Módulo 5</t>
  </si>
  <si>
    <t xml:space="preserve">Insumos diversos</t>
  </si>
  <si>
    <t xml:space="preserve">Uniformes</t>
  </si>
  <si>
    <t xml:space="preserve">Materiais</t>
  </si>
  <si>
    <t xml:space="preserve">Equipamentos</t>
  </si>
  <si>
    <t xml:space="preserve">Total dos insumos diversos:</t>
  </si>
  <si>
    <t xml:space="preserve">Módulo 6</t>
  </si>
  <si>
    <t xml:space="preserve">Custos indiretos, tributos e lucro</t>
  </si>
  <si>
    <t xml:space="preserve">Custos indiretos</t>
  </si>
  <si>
    <t xml:space="preserve">Lucro</t>
  </si>
  <si>
    <t xml:space="preserve">C.1</t>
  </si>
  <si>
    <t xml:space="preserve">Tributos Federais (PIS)</t>
  </si>
  <si>
    <t xml:space="preserve">C.2</t>
  </si>
  <si>
    <t xml:space="preserve">Tributos Federais (COFINS)</t>
  </si>
  <si>
    <t xml:space="preserve">C.3</t>
  </si>
  <si>
    <t xml:space="preserve">Tributos Estaduais</t>
  </si>
  <si>
    <t xml:space="preserve">C.4</t>
  </si>
  <si>
    <t xml:space="preserve">Tributos Municipais</t>
  </si>
  <si>
    <t xml:space="preserve">Tributos – Total</t>
  </si>
  <si>
    <t xml:space="preserve">Base cálculo tributos</t>
  </si>
  <si>
    <t xml:space="preserve">Total dos custos indiretos, tributos e lucro:</t>
  </si>
  <si>
    <t xml:space="preserve">Quadro resumo do custo por empregado</t>
  </si>
  <si>
    <t xml:space="preserve">Módulo 1 – Composição da remuneração</t>
  </si>
  <si>
    <t xml:space="preserve">Módulo 2 – Encargos e benefícios anuais, mensais e diários</t>
  </si>
  <si>
    <t xml:space="preserve">Módulo 3 – Provisão para rescisão</t>
  </si>
  <si>
    <t xml:space="preserve">Módulo 4 – Custo de reposição do profissional ausente</t>
  </si>
  <si>
    <t xml:space="preserve">Módulo 5 – Insumos diversos</t>
  </si>
  <si>
    <t xml:space="preserve">Módulo 6 – Custos indiretos, tributos e lucro</t>
  </si>
  <si>
    <t xml:space="preserve">Valor total por empregado:</t>
  </si>
  <si>
    <t xml:space="preserve">Impacto do Sub. 2.2 sobre Férias e 13º salário conforme SAT</t>
  </si>
  <si>
    <t xml:space="preserve">Total:</t>
  </si>
  <si>
    <t xml:space="preserve">QUADRO GERAL DO CUSTO DO SERVIÇO</t>
  </si>
  <si>
    <t xml:space="preserve">NÚMERO DE EMPREGADOS</t>
  </si>
  <si>
    <t xml:space="preserve">NÚMERO DE MESES DE EXECUÇÃO</t>
  </si>
  <si>
    <t xml:space="preserve">VALOR TOTAL POR SEGMENTO</t>
  </si>
  <si>
    <t xml:space="preserve">VALOR GLOBAL DO CONTRATO</t>
  </si>
  <si>
    <t xml:space="preserve">VALOR MÉDIO MENSAL DO CONTRATO</t>
  </si>
  <si>
    <t xml:space="preserve">VALOR MÉDIO POR POSTO/MÊS</t>
  </si>
  <si>
    <t xml:space="preserve">Observações</t>
  </si>
  <si>
    <t xml:space="preserve">De acordo com oe ntendimento do TCU no Acórdão nº 1.186/2017 - Plenário, a Administração " deve estabelecer na minuta docontrato que a parcela mensal a título de aviso prévio trabalhado será no percentual máximo de 1,94% no primeiroano, e, em caso de prorrogação do contrato, o percentual máximo dessa parcela será de 0,194% a cada ano de prorrogação, a ser incluído por ocasião da formulação do aditivo da prorrogação do contrato, conforme a Lei12.506/2011" (Enunciado do Boletim de Jurisprudência nº 176/2017).</t>
  </si>
  <si>
    <t xml:space="preserve">Análise de produtividade - Limpeza</t>
  </si>
  <si>
    <t xml:space="preserve">1. Áreas Internas</t>
  </si>
  <si>
    <t xml:space="preserve">1.1. Pisos frios</t>
  </si>
  <si>
    <t xml:space="preserve">Preço homem-mês (conforme Planilha de Custos)</t>
  </si>
  <si>
    <t xml:space="preserve">Produtividade: 800 m² a 1200 m2  (referência: IN 05/2017 - ANEXO VI-B - 3.1 b)</t>
  </si>
  <si>
    <t xml:space="preserve">Produtividade adotada:</t>
  </si>
  <si>
    <t xml:space="preserve">Valor unitário conforme produtividade</t>
  </si>
  <si>
    <t xml:space="preserve">Ambiente</t>
  </si>
  <si>
    <t xml:space="preserve">Área</t>
  </si>
  <si>
    <t xml:space="preserve">Frequência diária</t>
  </si>
  <si>
    <t xml:space="preserve">Frequência semanal</t>
  </si>
  <si>
    <t xml:space="preserve">Frequência de limpeza/Mês  (B)</t>
  </si>
  <si>
    <t xml:space="preserve">Área limpa/mês (C) =  (A)x(B)</t>
  </si>
  <si>
    <t xml:space="preserve">Área limpa/dia  (D) = (C)/22</t>
  </si>
  <si>
    <t xml:space="preserve">Número de Postos Necessário (F) = (D)/Produtividade</t>
  </si>
  <si>
    <t xml:space="preserve">Sala de aula - sala 01 - BLOCO 3 - 2º pav</t>
  </si>
  <si>
    <t xml:space="preserve">Sala de aula - sala 02 - BLOCO 3 - 2º pav</t>
  </si>
  <si>
    <t xml:space="preserve">Sala de aula - sala 03 - BLOCO 3 - 2º pav</t>
  </si>
  <si>
    <t xml:space="preserve">Sala de aula - sala 04 - BLOCO 3 - 2º pav</t>
  </si>
  <si>
    <t xml:space="preserve">Sala de aula - sala 05 - BLOCO 3 - 2º pav</t>
  </si>
  <si>
    <t xml:space="preserve">Sala de aula - sala 07 - BLOCO 2</t>
  </si>
  <si>
    <t xml:space="preserve">Sala de aula - sala 09 - BLOCO 1 - 1º pav</t>
  </si>
  <si>
    <t xml:space="preserve">Sala de aula - sala 10 - BLOCO 1 - 1º pav</t>
  </si>
  <si>
    <t xml:space="preserve">Sala de aula - sala 11 - BLOCO 1 - 1º pav</t>
  </si>
  <si>
    <t xml:space="preserve">Sala de aula - sala 12 - BLOCO 1 - 2º pav</t>
  </si>
  <si>
    <t xml:space="preserve">Sala de aula - sala 13 - BLOCO 1 - 2º pav</t>
  </si>
  <si>
    <t xml:space="preserve">Sala de aula - sala 14 - BLOCO 1 - 2º pav</t>
  </si>
  <si>
    <t xml:space="preserve">Sala de aula - sala 16 - BLOCO 3 - 2º pav</t>
  </si>
  <si>
    <t xml:space="preserve">Registros Acadêmicos</t>
  </si>
  <si>
    <t xml:space="preserve">Sala TIC</t>
  </si>
  <si>
    <t xml:space="preserve">Atendimento ao aluno - Hall de espera</t>
  </si>
  <si>
    <t xml:space="preserve">Atendimento ao aluno - Sala NAI</t>
  </si>
  <si>
    <t xml:space="preserve">Atendimento ao aluno - Sala Assistência Estudantil</t>
  </si>
  <si>
    <t xml:space="preserve">Atendimento ao aluno - Sala Psicologia</t>
  </si>
  <si>
    <t xml:space="preserve">Atendimento ao aluno - Sala Pedagogia</t>
  </si>
  <si>
    <t xml:space="preserve">Biblioteca - Sala de Estudos PCD</t>
  </si>
  <si>
    <t xml:space="preserve">Biblioteca</t>
  </si>
  <si>
    <t xml:space="preserve">Depósito (DML)</t>
  </si>
  <si>
    <t xml:space="preserve">Ferramentaria</t>
  </si>
  <si>
    <t xml:space="preserve">Manutenção DDI</t>
  </si>
  <si>
    <t xml:space="preserve">Sala de vigilantes</t>
  </si>
  <si>
    <t xml:space="preserve">Sala Multiuso</t>
  </si>
  <si>
    <t xml:space="preserve">Biblioteca - Sala de Processamento Técnico</t>
  </si>
  <si>
    <t xml:space="preserve">Biblioteca - Sala Multimeios</t>
  </si>
  <si>
    <t xml:space="preserve">Biblioteca - Sala de Estudos em Grupo 1</t>
  </si>
  <si>
    <t xml:space="preserve">Biblioteca - Sala de Estudos em Grupo 2</t>
  </si>
  <si>
    <t xml:space="preserve">Biblioteca - Sala de Estudos em Grupo 3</t>
  </si>
  <si>
    <t xml:space="preserve">Biblioteca - Sala de Estudos em Grupo 4</t>
  </si>
  <si>
    <t xml:space="preserve">Cantina - BLOCO 1 - 2º pav</t>
  </si>
  <si>
    <t xml:space="preserve">Reprografia - BLOCO 1 - 2º pav</t>
  </si>
  <si>
    <t xml:space="preserve">DEPPI</t>
  </si>
  <si>
    <t xml:space="preserve">Multimeios</t>
  </si>
  <si>
    <t xml:space="preserve">Arquivo Morto</t>
  </si>
  <si>
    <t xml:space="preserve">Sala - Contadora</t>
  </si>
  <si>
    <t xml:space="preserve">DAP - Contratos</t>
  </si>
  <si>
    <t xml:space="preserve">DAP - Financeiro</t>
  </si>
  <si>
    <t xml:space="preserve">DAP - Licitação</t>
  </si>
  <si>
    <t xml:space="preserve">Comunicação</t>
  </si>
  <si>
    <t xml:space="preserve">DDI - Sala 1</t>
  </si>
  <si>
    <t xml:space="preserve">DDI - Sala 2</t>
  </si>
  <si>
    <t xml:space="preserve">Copa</t>
  </si>
  <si>
    <t xml:space="preserve">Gabinete de docentes 01</t>
  </si>
  <si>
    <t xml:space="preserve">Gabinete de docentes 02</t>
  </si>
  <si>
    <t xml:space="preserve">Gabinete de docentes 03</t>
  </si>
  <si>
    <t xml:space="preserve">Gabinete de docentes 04</t>
  </si>
  <si>
    <t xml:space="preserve">Gabinete de docentes 05</t>
  </si>
  <si>
    <t xml:space="preserve">Gabinete de docentes 06</t>
  </si>
  <si>
    <t xml:space="preserve">Gabinete de docentes 07</t>
  </si>
  <si>
    <t xml:space="preserve">Gabinete de docentes 08</t>
  </si>
  <si>
    <t xml:space="preserve">Gabinete de docentes 09</t>
  </si>
  <si>
    <t xml:space="preserve">Gabinete de docentes 10</t>
  </si>
  <si>
    <t xml:space="preserve">Gabinete de docentes 11</t>
  </si>
  <si>
    <t xml:space="preserve">Gabinete de docentes 12</t>
  </si>
  <si>
    <t xml:space="preserve">DDE</t>
  </si>
  <si>
    <t xml:space="preserve">Cozinha/copa</t>
  </si>
  <si>
    <t xml:space="preserve">Sala dos Professores</t>
  </si>
  <si>
    <t xml:space="preserve">Sala Apoio IF MAKER</t>
  </si>
  <si>
    <t xml:space="preserve">Sala Auditor</t>
  </si>
  <si>
    <t xml:space="preserve">Sala do Servidor Mainframe</t>
  </si>
  <si>
    <t xml:space="preserve">Gabinete</t>
  </si>
  <si>
    <t xml:space="preserve">Direção Geral</t>
  </si>
  <si>
    <t xml:space="preserve">Gestão de Pessoas + Sala DGP</t>
  </si>
  <si>
    <t xml:space="preserve">Recepção</t>
  </si>
  <si>
    <t xml:space="preserve">Sala dos Técnicos de Laboratório</t>
  </si>
  <si>
    <t xml:space="preserve">TOTAIS</t>
  </si>
  <si>
    <t xml:space="preserve">1.2. Áreas Internas: Laboratórios</t>
  </si>
  <si>
    <t xml:space="preserve">Produtividade: 360 m² a 450m²  (referência: IN 05/2017 - ANEXO VI-B - 3.1 f)</t>
  </si>
  <si>
    <t xml:space="preserve">Laboratório de Operação Ferroviária</t>
  </si>
  <si>
    <t xml:space="preserve">Laboratório de Simulação</t>
  </si>
  <si>
    <t xml:space="preserve">Laboratório de Simulação - Simulador 1</t>
  </si>
  <si>
    <t xml:space="preserve">Laboratório de Simulação - Simulador 2</t>
  </si>
  <si>
    <t xml:space="preserve">Laboratório de Simulação - Simulador 3</t>
  </si>
  <si>
    <t xml:space="preserve">Bloco 1 - sala 15 - Laboratório de Física</t>
  </si>
  <si>
    <t xml:space="preserve">Laboratório de Usinagem, Ajustagem e Soldagem</t>
  </si>
  <si>
    <t xml:space="preserve">Laboratório de Metalografia</t>
  </si>
  <si>
    <t xml:space="preserve">Laboratório de Química</t>
  </si>
  <si>
    <t xml:space="preserve">Laboratório de Máquinas Elétricas</t>
  </si>
  <si>
    <t xml:space="preserve">Laboratório de Instalações Elétricas</t>
  </si>
  <si>
    <t xml:space="preserve">Laboratório de Eletrônica</t>
  </si>
  <si>
    <t xml:space="preserve">Laboratório de Automação e Medidas Elétricas</t>
  </si>
  <si>
    <t xml:space="preserve">Laboratório de Informática I</t>
  </si>
  <si>
    <t xml:space="preserve">Laboratório de Informática II</t>
  </si>
  <si>
    <t xml:space="preserve">Bloco 2 - sala 06 - Laboratório de Impressão 3D</t>
  </si>
  <si>
    <t xml:space="preserve">Bloco 2 - sala 08 - Laboratório de Hidráulica e Pneumática</t>
  </si>
  <si>
    <t xml:space="preserve">1.3. Áreas Internas: Almoxarifados/galpões</t>
  </si>
  <si>
    <t xml:space="preserve">Produtividade: 1500 m² a 2500 m2  (referência: IN 05/2017 - ANEXO VI-B - 3.1 d)</t>
  </si>
  <si>
    <t xml:space="preserve">Hall de entrada</t>
  </si>
  <si>
    <t xml:space="preserve">Almoxarifado</t>
  </si>
  <si>
    <t xml:space="preserve">Refeitório</t>
  </si>
  <si>
    <t xml:space="preserve">Refeitório - Projeto em fase de aprovação</t>
  </si>
  <si>
    <t xml:space="preserve">Laboratório de Via Permanente BLOCO 1 - 1º pav</t>
  </si>
  <si>
    <t xml:space="preserve">Pátio coberto BLOCO 1 - 1º pav</t>
  </si>
  <si>
    <t xml:space="preserve">Circulação BLOCO 1 - 2º pav</t>
  </si>
  <si>
    <t xml:space="preserve">Circulação BLOCO 2</t>
  </si>
  <si>
    <t xml:space="preserve">Circulação dos Gabinetes BLOCO 2</t>
  </si>
  <si>
    <t xml:space="preserve">Circulação BLOCO 3 - 2º pav</t>
  </si>
  <si>
    <t xml:space="preserve">1.4. Banheiros</t>
  </si>
  <si>
    <t xml:space="preserve">Produtividade: 200 m² a 300 m²  (referência: IN 05/2017 - ANEXO VI-B - 3.1 g)</t>
  </si>
  <si>
    <t xml:space="preserve">Banheiro Recepção - BLOCO 1 - 1º Pav (func)</t>
  </si>
  <si>
    <t xml:space="preserve">Banheiro MAS com PCD exclusivo - BLOCO 1 - 1º Pav</t>
  </si>
  <si>
    <t xml:space="preserve">Banheiro FEM com PCD exclusivo - BLOCO 1 - 1º Pav</t>
  </si>
  <si>
    <t xml:space="preserve">Atendimento ao aluno - Banheiro MAS - BLOCO 1 - 1º Pav</t>
  </si>
  <si>
    <t xml:space="preserve">Atendimento ao aluno - Banheiro FEM - BLOCO 1 - 1º Pav</t>
  </si>
  <si>
    <t xml:space="preserve">Vestiário MAS - BLOCO 1 - 1º Pav</t>
  </si>
  <si>
    <t xml:space="preserve">Vestiário FEM - BLOCO 1 - 1º Pav</t>
  </si>
  <si>
    <t xml:space="preserve">Biblioteca - Banheiro MAS - BLOCO 1 - 1º Pav (func)</t>
  </si>
  <si>
    <t xml:space="preserve">Biblioteca - Banheiro FEM - BLOCO 1 - 1º Pav (func)</t>
  </si>
  <si>
    <t xml:space="preserve">Banheiro MAS com PCD exclusivo - BLOCO 1 - 2º Pav</t>
  </si>
  <si>
    <t xml:space="preserve">Banheiro FEM com PCD exclusivo - BLOCO 1 - 2º Pav</t>
  </si>
  <si>
    <t xml:space="preserve">Banheiro MAS - BLOCO 3 - 1º Pav</t>
  </si>
  <si>
    <t xml:space="preserve">Banheiro FEM - BLOCO 3 - 1º Pav</t>
  </si>
  <si>
    <t xml:space="preserve">Banheiro FEM - BLOCO 3 - 2º Pav</t>
  </si>
  <si>
    <t xml:space="preserve">Banheiro MAS - BLOCO 3 - 2º Pav</t>
  </si>
  <si>
    <t xml:space="preserve">Banheiro FEM - BLOCO 3 - 2º Pav (func)</t>
  </si>
  <si>
    <t xml:space="preserve">Banheiro MAS - BLOCO 3 - 2º Pav (func)</t>
  </si>
  <si>
    <t xml:space="preserve">Banheiro FEM - BLOCO 2 (func)</t>
  </si>
  <si>
    <t xml:space="preserve">Banheiro MAS - BLOCO 2 (func)</t>
  </si>
  <si>
    <t xml:space="preserve">2. Áreas Externas</t>
  </si>
  <si>
    <t xml:space="preserve">2.1. Áreas Externas: Pátios e áreas verdes com alta frequência</t>
  </si>
  <si>
    <t xml:space="preserve">Produtividade: 1800 m² a 2700 m²  (referência: IN 05/2017 - ANEXO VI-B - 3.2 c)</t>
  </si>
  <si>
    <t xml:space="preserve">Estacionamento 1</t>
  </si>
  <si>
    <t xml:space="preserve">Bloco 2 - pátio traseiro e Estacionamento 3</t>
  </si>
  <si>
    <t xml:space="preserve">Bloco 2 - pátio frontal (entre Blocos 2 e 3) e Estacionamento 2</t>
  </si>
  <si>
    <t xml:space="preserve">Pátio - BLOCO 3 - 2º Pav</t>
  </si>
  <si>
    <t xml:space="preserve">2.2. Áreas Externas: Área envidraçada face interna e externa sem exposição a situação de risco</t>
  </si>
  <si>
    <t xml:space="preserve">Produtividade: 300 m² a 380 m²  (referência: IN 05/2017 - ANEXO VI-B - 3.2 c)</t>
  </si>
  <si>
    <t xml:space="preserve">Esquadrias, ambientes Administrativos e Acadêmicos</t>
  </si>
  <si>
    <t xml:space="preserve">2.3. Áreas Externas: Fachadas envidraçadas </t>
  </si>
  <si>
    <t xml:space="preserve">Produtividade: 130 m² a 160 m²  (referência: IN 05/2017 - ANEXO VI-B - 3.2 c)</t>
  </si>
  <si>
    <t xml:space="preserve">Fachada Envidraçada Biblioteca</t>
  </si>
  <si>
    <t xml:space="preserve">Valor Estimado Mensal</t>
  </si>
  <si>
    <t xml:space="preserve">Valor Estimado Anual</t>
  </si>
  <si>
    <t xml:space="preserve">Total Postos (com arredondamento)</t>
  </si>
  <si>
    <t xml:space="preserve">ÁREAS E FREQUÊNCIAS DE LIMPEZA - CAMPUS SANTOS DUMONT - PERÍODO DE FÉRIAS ESCOLARES (RECESSO)</t>
  </si>
  <si>
    <t xml:space="preserve">Relação de Materiais - Serviço de Limpeza</t>
  </si>
  <si>
    <t xml:space="preserve">Unidade Fornecimento</t>
  </si>
  <si>
    <t xml:space="preserve">Quantidade</t>
  </si>
  <si>
    <t xml:space="preserve">Multiplicador</t>
  </si>
  <si>
    <t xml:space="preserve">Quantidade Anual</t>
  </si>
  <si>
    <t xml:space="preserve">Valor Total Anual</t>
  </si>
  <si>
    <t xml:space="preserve">Valor Total Mensal</t>
  </si>
  <si>
    <t xml:space="preserve">Alcool em gel 70% em frasco com valvula pump dosadora (referencia asseptgel)Aplicação: Lavagem E Alvejante De Roupas, Banheiras, Pias,
Tipo: Comum</t>
  </si>
  <si>
    <t xml:space="preserve">Frasco 1KG</t>
  </si>
  <si>
    <t xml:space="preserve">Álcool líquido 70%</t>
  </si>
  <si>
    <t xml:space="preserve">Frasco 1 litro</t>
  </si>
  <si>
    <t xml:space="preserve">Álcool líquido 92%</t>
  </si>
  <si>
    <t xml:space="preserve">Borrifador/pulverizador</t>
  </si>
  <si>
    <t xml:space="preserve">Unidade</t>
  </si>
  <si>
    <t xml:space="preserve">Cera alto-brilho</t>
  </si>
  <si>
    <t xml:space="preserve">Cloro/água sanitária</t>
  </si>
  <si>
    <t xml:space="preserve">Desengraxante</t>
  </si>
  <si>
    <t xml:space="preserve">Galão 5 litros</t>
  </si>
  <si>
    <t xml:space="preserve">Detergente de pia</t>
  </si>
  <si>
    <t xml:space="preserve">Frasco 500 ml</t>
  </si>
  <si>
    <t xml:space="preserve">Escova para roupa</t>
  </si>
  <si>
    <t xml:space="preserve">Esponja dupla face</t>
  </si>
  <si>
    <t xml:space="preserve">Flanela amarela 60x40</t>
  </si>
  <si>
    <t xml:space="preserve">Flanela branca 60x40</t>
  </si>
  <si>
    <t xml:space="preserve">Lã de aço 60gr.</t>
  </si>
  <si>
    <t xml:space="preserve">Limpa vidros</t>
  </si>
  <si>
    <t xml:space="preserve">Limpador multiuso</t>
  </si>
  <si>
    <t xml:space="preserve">Limpador Perfumado (referencia: UAU perfumes)</t>
  </si>
  <si>
    <t xml:space="preserve">Lustra móveis (embalagem de 250ml)</t>
  </si>
  <si>
    <t xml:space="preserve">Luva de borracha (tamanho de acordo com os funcionarios)</t>
  </si>
  <si>
    <t xml:space="preserve">Par</t>
  </si>
  <si>
    <t xml:space="preserve">Pano de chão</t>
  </si>
  <si>
    <t xml:space="preserve">Pano de microfibra para limpeza 40x60 Multiuso</t>
  </si>
  <si>
    <t xml:space="preserve">Pano de microfibra para limpeza de vidros e telas</t>
  </si>
  <si>
    <t xml:space="preserve">Pano multiuso (perfex)</t>
  </si>
  <si>
    <t xml:space="preserve">Pacote 5 unid.</t>
  </si>
  <si>
    <t xml:space="preserve">Papel higiênico 20 m folha tripla</t>
  </si>
  <si>
    <t xml:space="preserve">Fardo 12 unid.</t>
  </si>
  <si>
    <t xml:space="preserve">Papel higiênico rolão 300 m</t>
  </si>
  <si>
    <t xml:space="preserve">Pacote 8 unid.</t>
  </si>
  <si>
    <t xml:space="preserve">Papel toalha branco, 1ª qualidade</t>
  </si>
  <si>
    <t xml:space="preserve">Fardo 1000 fls</t>
  </si>
  <si>
    <t xml:space="preserve">Rolo Papel toalha branco, 1ª qualidade</t>
  </si>
  <si>
    <t xml:space="preserve">Rolo 200 m</t>
  </si>
  <si>
    <t xml:space="preserve">Pasta saponácea</t>
  </si>
  <si>
    <t xml:space="preserve">Pote 500 gr</t>
  </si>
  <si>
    <t xml:space="preserve">Pedra sanitária</t>
  </si>
  <si>
    <t xml:space="preserve">Refil do esfregão de microfibra do MOP (Marca Referencia MOR)</t>
  </si>
  <si>
    <t xml:space="preserve">Sabão em barra</t>
  </si>
  <si>
    <t xml:space="preserve">Embalagem c/ 5</t>
  </si>
  <si>
    <t xml:space="preserve">Sabão em pó pacote 800g a 1kg</t>
  </si>
  <si>
    <t xml:space="preserve">Pacote</t>
  </si>
  <si>
    <t xml:space="preserve">Sabonete líquido concentrado</t>
  </si>
  <si>
    <t xml:space="preserve">Sabonete líquido concentrado em frasco com valvula pump dosadora</t>
  </si>
  <si>
    <t xml:space="preserve">Saco grande para lixo, reforçado (capacidade 120 a 150 litros)</t>
  </si>
  <si>
    <t xml:space="preserve">Pacote 100 unid.</t>
  </si>
  <si>
    <t xml:space="preserve">Saco pequeno para lixo (capacidade 40 litros)</t>
  </si>
  <si>
    <t xml:space="preserve">Saco pequeno para lixo (capacidade 60 litros)</t>
  </si>
  <si>
    <t xml:space="preserve">Saponáceo em pó</t>
  </si>
  <si>
    <t xml:space="preserve">Frasco 300 g</t>
  </si>
  <si>
    <t xml:space="preserve">Spray Limpa Telas, Monitor, Notebook, TV, 500ml</t>
  </si>
  <si>
    <t xml:space="preserve">Spray limpador de quadro branco</t>
  </si>
  <si>
    <t xml:space="preserve">Cabo Extensor de Alumínio com Rosca 9 a 10 Metros</t>
  </si>
  <si>
    <t xml:space="preserve">Cabo telescópico com extensor para limpeza de vidraça (regulável até 4,5/5,0 metros).</t>
  </si>
  <si>
    <t xml:space="preserve">Placas indicativas de piso molhado</t>
  </si>
  <si>
    <t xml:space="preserve">Dispenser De Parede Para Álcool Gel E Detergente Saboneteira Cor Branco a partir de 400 ml (referencia premisse velox)</t>
  </si>
  <si>
    <t xml:space="preserve">Dispenser Papel Toalha Bobina Auto Corte para rolo de 200m</t>
  </si>
  <si>
    <t xml:space="preserve">Dispenser Suporte Porta Papel Higiênico Rolão 300m com trava de segurança (referencia nobre City)</t>
  </si>
  <si>
    <t xml:space="preserve">Extensão Elétrica 40 Metros com 2 saidas um com 10a outra com 20a Cabo Pp 2x2,5 Reforçada</t>
  </si>
  <si>
    <t xml:space="preserve">Kit Combinado Limpeza de Vidros, com 3 tamanhos, 25cm, 35 cm e 45cm de rodos e luvas de microfibra (Referencia CB234 Bralimpia)</t>
  </si>
  <si>
    <t xml:space="preserve">Kit MOP giratorio com 2 baldes separados (que não mistura a agua limpa com a suja),
Com pelo menos 2 refis do esfregão de microfibra inclusos. 
Material: Polipropileno e cesto de centrifugação de inox. (Referencia MOR Mop Premium)</t>
  </si>
  <si>
    <t xml:space="preserve">Mangueira trançada resistente 2mm (1/2 pol) - rolo de 50 m (com trama antitorção)</t>
  </si>
  <si>
    <t xml:space="preserve">Rodo de plástico 60 cm com cabo de 1,40 m</t>
  </si>
  <si>
    <t xml:space="preserve">Balde 10 litros</t>
  </si>
  <si>
    <t xml:space="preserve">Cabo para o MOP giratorio. (Marca Referencia MOR)</t>
  </si>
  <si>
    <t xml:space="preserve">Espanador</t>
  </si>
  <si>
    <t xml:space="preserve">Lavadora de alta pressão portátil sem fio recarregavel, com 2 baterias, com carregador bivolt, com reservatório de sabão "snow foam", com mangueira de 5m, para serviços de lavagem leve, de baixo consumo de água. Capacidade da bateria: funcionamento initerrupto de pelo menos 15 minutos</t>
  </si>
  <si>
    <t xml:space="preserve">Pá de lixo</t>
  </si>
  <si>
    <t xml:space="preserve">Refil da lâmina de borracha 25 cm e da luva de espuma 25 cm do Kit Combinado Limpeza de Vidros (referencia bralimpia)</t>
  </si>
  <si>
    <t xml:space="preserve">Refil da lâmina de borracha 35 cm e da luva de espuma 35 cm do Kit Combinado Limpeza de Vidros (referencia bralimpia)</t>
  </si>
  <si>
    <t xml:space="preserve">Refil da lâmina de borracha 45 cm e da luva de espuma 45 cm do Kit Combinado Limpeza de Vidros (referencia bralimpia)</t>
  </si>
  <si>
    <t xml:space="preserve">Rodo Articulado Limpa Vidros Janelas Telescopico Mop extensivel (para limpeza do externo de janelas estando do lado de dentro)</t>
  </si>
  <si>
    <t xml:space="preserve">Rodo Combinado Limpa Vidros 2 Em 1, 35 cm (referencia CB350 - Bralimpia)</t>
  </si>
  <si>
    <t xml:space="preserve">Rodo de plastico 40 cm com cabo de 1,40 m</t>
  </si>
  <si>
    <t xml:space="preserve">Vassoura de pelo 30 cm</t>
  </si>
  <si>
    <t xml:space="preserve">Vassoura limpa tetos</t>
  </si>
  <si>
    <t xml:space="preserve">Vassoura piaçava 30 cm</t>
  </si>
  <si>
    <t xml:space="preserve">Vassoura sanitária</t>
  </si>
  <si>
    <t xml:space="preserve">Valor mensal por empregado considerando 7 serventes</t>
  </si>
  <si>
    <t xml:space="preserve">Relação de Materiais - Serviço de Limpeza - PERÍODO DE FÉRIAS ESCOLARES (RECESSO)</t>
  </si>
  <si>
    <t xml:space="preserve">Valor mensal por empregado considerando 3 serventes</t>
  </si>
  <si>
    <t xml:space="preserve">RELAÇÃO DE EQUIPAMENTOS</t>
  </si>
  <si>
    <t xml:space="preserve">PREGÃO ELETRÔNICO Nº </t>
  </si>
  <si>
    <t xml:space="preserve">SERVIÇO DE LIMPEZA (7 postos)</t>
  </si>
  <si>
    <t xml:space="preserve">CATMAT</t>
  </si>
  <si>
    <t xml:space="preserve">Depreciação (meses)</t>
  </si>
  <si>
    <t xml:space="preserve">Valor Mensal por Posto</t>
  </si>
  <si>
    <t xml:space="preserve">Aspirador de pó e líquidos (potência mínima de 1300 W, portátil, bivolt)</t>
  </si>
  <si>
    <t xml:space="preserve">Escada
Material: Alumínio
Tipo: Dobrável
Quantidade Degraus: 7 UN
Características Adicionais: Pés Antiderrapantes, Trava De Segurança
Capacidade: 120 KG</t>
  </si>
  <si>
    <t xml:space="preserve">Lavadora Alta Pressão
Pressão: 2.000 PSI
Vazão: 360 L/H
Características Adicionais: 3 Pistões Com Mangueira Completa E Acessórios
Tipo: Portatil
Modelo: Profissional</t>
  </si>
  <si>
    <t xml:space="preserve">Total Mensal</t>
  </si>
  <si>
    <t xml:space="preserve">Item 2</t>
  </si>
  <si>
    <t xml:space="preserve">Santos Dumont-MG</t>
  </si>
  <si>
    <t xml:space="preserve">Portaria – Diurno</t>
  </si>
  <si>
    <t xml:space="preserve">Porteiro</t>
  </si>
  <si>
    <t xml:space="preserve">5174-10</t>
  </si>
  <si>
    <t xml:space="preserve">Listagem</t>
  </si>
  <si>
    <t xml:space="preserve">Valores:</t>
  </si>
  <si>
    <t xml:space="preserve">Salário mínimo</t>
  </si>
  <si>
    <t xml:space="preserve">Adicional noturno (Cláusula 9ª CCT)</t>
  </si>
  <si>
    <t xml:space="preserve">Salário da categoria</t>
  </si>
  <si>
    <t xml:space="preserve">Adicional de hora noturna reduzida (Cláusula 9ª CCT)</t>
  </si>
  <si>
    <t xml:space="preserve">Listagem:</t>
  </si>
  <si>
    <t xml:space="preserve">Hora Normal + Adicional de Hora Extra</t>
  </si>
  <si>
    <t xml:space="preserve">Apenas o Adicional de Hora Extra</t>
  </si>
  <si>
    <t xml:space="preserve">Módulo 1 + Submódulo 2.1 (13º salário + Adicional de Férias)</t>
  </si>
  <si>
    <t xml:space="preserve">Módulo 1 + Submódulo 2.1 + Submódulo 2.3</t>
  </si>
  <si>
    <t xml:space="preserve">/</t>
  </si>
  <si>
    <t xml:space="preserve">De acordo com o entendimento do TCU no Acórdão nº 1.186/2017 - Plenário, a Administração " deve estabelecer na minuta do contrato que a parcela mensal a título de aviso prévio trabalhado será no percentual máximo de 1,94% no primeiro ano, e, em caso de prorrogação do contrato, o percentual máximo dessa parcela será de 0,194% a cada ano de prorrogação, a ser incluído por ocasião da formulação do aditivo da prorrogação do contrato, conforme a Lei12.506/2011" (Enunciado do Boletim de Jurisprudência nº 176/2017).</t>
  </si>
  <si>
    <t xml:space="preserve">Portaria – Noturno</t>
  </si>
  <si>
    <t xml:space="preserve">Item 3</t>
  </si>
  <si>
    <t xml:space="preserve">Recepção – Diurno</t>
  </si>
  <si>
    <t xml:space="preserve">Recepcionista </t>
  </si>
  <si>
    <t xml:space="preserve">4221-05</t>
  </si>
  <si>
    <t xml:space="preserve">RELAÇÃO DE UNIFORMES E EPIs</t>
  </si>
  <si>
    <t xml:space="preserve">Servente de Limpeza</t>
  </si>
  <si>
    <t xml:space="preserve">Unidade de Fornecimento</t>
  </si>
  <si>
    <t xml:space="preserve">Quantidade Semestral</t>
  </si>
  <si>
    <t xml:space="preserve">calças compridas de brim profissional, cintura em elástico, bolsos, cor padrão da empresa</t>
  </si>
  <si>
    <t xml:space="preserve">camisas manga curta malha PV, na cor padrão da empresa contratada, com emblema da empresa pintado e dizeres: “A serviço do IF Sudeste MG – Campus Santos Dumont”</t>
  </si>
  <si>
    <t xml:space="preserve">Calçado de segurança - bota em pvc, impermeável solado antiderrapante.</t>
  </si>
  <si>
    <t xml:space="preserve">Calçado de segurança - Bota ou calçado em couro, cano curto, impermeável, solado antiderrapante.</t>
  </si>
  <si>
    <t xml:space="preserve">Pares de meia de algodão, soquete ou 3/4</t>
  </si>
  <si>
    <t xml:space="preserve">casaco de frio</t>
  </si>
  <si>
    <t xml:space="preserve">Óculos de proteção incolor</t>
  </si>
  <si>
    <t xml:space="preserve">Máscara segurança - Máscara de segurança tipo PFF2.</t>
  </si>
  <si>
    <t xml:space="preserve">Avental impermeável em pvc</t>
  </si>
  <si>
    <t xml:space="preserve">Luva de proteção nitrílica</t>
  </si>
  <si>
    <t xml:space="preserve">crachá completo (com porta crachá e cordão)</t>
  </si>
  <si>
    <t xml:space="preserve">Porteiro </t>
  </si>
  <si>
    <t xml:space="preserve">calças sociais confeccionadas em tecido Oxford cor preta</t>
  </si>
  <si>
    <t xml:space="preserve">camisas manga curta no mesmo tecido, na cor padrão da empresa Contratada, com emblema da empresa pintado e dizeres: “A serviço do IF Sudeste MG – Campus Santos Dumont"</t>
  </si>
  <si>
    <t xml:space="preserve">sapatos sociais, preto</t>
  </si>
  <si>
    <t xml:space="preserve">meia social de algodão</t>
  </si>
  <si>
    <t xml:space="preserve">Cinto social em couro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</si>
</sst>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[$R$-416]\ #,##0.00;[RED]\-[$R$-416]\ #,##0.00"/>
    <numFmt numFmtId="166" formatCode="#,##0.00"/>
    <numFmt numFmtId="167" formatCode="@"/>
    <numFmt numFmtId="168" formatCode="_-* #,##0.00_-;\-* #,##0.00_-;_-* \-??_-;_-@_-"/>
    <numFmt numFmtId="169" formatCode="#,##0.00%"/>
    <numFmt numFmtId="170" formatCode="#,##0.00_ ;\-#,##0.00\ "/>
    <numFmt numFmtId="171" formatCode="d/m/yyyy"/>
    <numFmt numFmtId="172" formatCode="0.00%"/>
    <numFmt numFmtId="173" formatCode="[$R$ -416]#,##0.00"/>
    <numFmt numFmtId="174" formatCode="General"/>
    <numFmt numFmtId="175" formatCode="#,##0.0000"/>
    <numFmt numFmtId="176" formatCode="#,##0"/>
    <numFmt numFmtId="177" formatCode="0.00"/>
    <numFmt numFmtId="178" formatCode="0.000"/>
    <numFmt numFmtId="179" formatCode="0"/>
  </numFmts>
  <fonts count="52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6"/>
      <color rgb="FF000000"/>
      <name val="Arial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b val="true"/>
      <sz val="22"/>
      <color rgb="FF000000"/>
      <name val="Calibri"/>
      <family val="2"/>
      <charset val="1"/>
    </font>
    <font>
      <b val="true"/>
      <sz val="18"/>
      <color rgb="FF000000"/>
      <name val="Calibri"/>
      <family val="2"/>
      <charset val="1"/>
    </font>
    <font>
      <b val="true"/>
      <sz val="13"/>
      <color rgb="FF000000"/>
      <name val="Calibri"/>
      <family val="2"/>
      <charset val="1"/>
    </font>
    <font>
      <sz val="13"/>
      <color rgb="FF000000"/>
      <name val="Calibri"/>
      <family val="2"/>
      <charset val="1"/>
    </font>
    <font>
      <b val="true"/>
      <sz val="11"/>
      <color rgb="FF000000"/>
      <name val="Arial"/>
      <family val="2"/>
      <charset val="1"/>
    </font>
    <font>
      <sz val="11"/>
      <name val="Arial"/>
      <family val="2"/>
      <charset val="1"/>
    </font>
    <font>
      <sz val="11"/>
      <color rgb="FFFF0000"/>
      <name val="Arial"/>
      <family val="2"/>
      <charset val="1"/>
    </font>
    <font>
      <i val="true"/>
      <sz val="11"/>
      <color rgb="FF000000"/>
      <name val="Arial"/>
      <family val="2"/>
      <charset val="1"/>
    </font>
    <font>
      <b val="true"/>
      <sz val="11"/>
      <color rgb="FF00B050"/>
      <name val="Arial"/>
      <family val="2"/>
      <charset val="1"/>
    </font>
    <font>
      <b val="true"/>
      <sz val="11"/>
      <color rgb="FFFF0000"/>
      <name val="Arial"/>
      <family val="2"/>
      <charset val="1"/>
    </font>
    <font>
      <sz val="11"/>
      <color rgb="FF000000"/>
      <name val="Calibri"/>
      <family val="0"/>
      <charset val="1"/>
    </font>
    <font>
      <sz val="11"/>
      <color rgb="FFA6A6A6"/>
      <name val="Arial"/>
      <family val="2"/>
      <charset val="1"/>
    </font>
    <font>
      <b val="true"/>
      <sz val="11"/>
      <color rgb="FFA6A6A6"/>
      <name val="Arial"/>
      <family val="2"/>
      <charset val="1"/>
    </font>
    <font>
      <b val="true"/>
      <sz val="11"/>
      <color rgb="FF000000"/>
      <name val="Calibri"/>
      <family val="0"/>
      <charset val="1"/>
    </font>
    <font>
      <i val="true"/>
      <sz val="10"/>
      <color rgb="FF000000"/>
      <name val="Calibri"/>
      <family val="2"/>
      <charset val="1"/>
    </font>
    <font>
      <i val="true"/>
      <sz val="10"/>
      <color rgb="FF000000"/>
      <name val="Arial"/>
      <family val="2"/>
      <charset val="1"/>
    </font>
    <font>
      <u val="single"/>
      <sz val="10"/>
      <color rgb="FF000000"/>
      <name val="Arial"/>
      <family val="2"/>
      <charset val="1"/>
    </font>
    <font>
      <b val="true"/>
      <u val="single"/>
      <sz val="10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9"/>
      <color rgb="FF000000"/>
      <name val="Segoe UI"/>
      <family val="2"/>
      <charset val="1"/>
    </font>
    <font>
      <b val="true"/>
      <sz val="20"/>
      <color rgb="FF000000"/>
      <name val="Calibri"/>
      <family val="2"/>
      <charset val="1"/>
    </font>
    <font>
      <b val="true"/>
      <sz val="16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4"/>
      <color rgb="FFFF0000"/>
      <name val="Calibri"/>
      <family val="2"/>
      <charset val="1"/>
    </font>
    <font>
      <sz val="11"/>
      <color rgb="FF000000"/>
      <name val="Aptos"/>
      <family val="2"/>
      <charset val="1"/>
    </font>
    <font>
      <sz val="11"/>
      <color rgb="FF000000"/>
      <name val="Calibri"/>
      <family val="2"/>
      <charset val="1"/>
    </font>
    <font>
      <b val="true"/>
      <sz val="11"/>
      <color rgb="FF0070C0"/>
      <name val="Calibri"/>
      <family val="2"/>
      <charset val="1"/>
    </font>
    <font>
      <b val="true"/>
      <sz val="11"/>
      <color rgb="FF4472C4"/>
      <name val="Calibri"/>
      <family val="2"/>
      <charset val="1"/>
    </font>
    <font>
      <b val="true"/>
      <sz val="12"/>
      <color rgb="FF2E75B6"/>
      <name val="Calibri"/>
      <family val="2"/>
      <charset val="1"/>
    </font>
    <font>
      <b val="true"/>
      <sz val="11"/>
      <color rgb="FF000000"/>
      <name val="Aptos"/>
      <family val="2"/>
      <charset val="1"/>
    </font>
    <font>
      <sz val="9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8"/>
      <color rgb="FF000000"/>
      <name val="Docs-Calibri"/>
      <family val="0"/>
      <charset val="1"/>
    </font>
    <font>
      <b val="true"/>
      <sz val="16"/>
      <name val="Calibri"/>
      <family val="2"/>
      <charset val="1"/>
    </font>
    <font>
      <sz val="10"/>
      <name val="Calibri"/>
      <family val="2"/>
      <charset val="1"/>
    </font>
    <font>
      <b val="true"/>
      <sz val="12"/>
      <name val="Calibri"/>
      <family val="2"/>
      <charset val="1"/>
    </font>
    <font>
      <b val="true"/>
      <sz val="12"/>
      <color rgb="FFFFFFFF"/>
      <name val="Calibri"/>
      <family val="2"/>
      <charset val="1"/>
    </font>
    <font>
      <b val="true"/>
      <sz val="11"/>
      <name val="Arial"/>
      <family val="2"/>
      <charset val="1"/>
    </font>
    <font>
      <sz val="11"/>
      <color rgb="FF4472C4"/>
      <name val="Arial"/>
      <family val="2"/>
      <charset val="1"/>
    </font>
    <font>
      <sz val="9"/>
      <color rgb="FF808080"/>
      <name val="Arial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C5E0B4"/>
        <bgColor rgb="FFD9D9D9"/>
      </patternFill>
    </fill>
    <fill>
      <patternFill patternType="solid">
        <fgColor rgb="FFFFFFFF"/>
        <bgColor rgb="FFF2F2F2"/>
      </patternFill>
    </fill>
    <fill>
      <patternFill patternType="solid">
        <fgColor rgb="FFFFCC99"/>
        <bgColor rgb="FFD9D9D9"/>
      </patternFill>
    </fill>
    <fill>
      <patternFill patternType="solid">
        <fgColor rgb="FFDAE3F3"/>
        <bgColor rgb="FFE7E6E6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E8F2A1"/>
      </patternFill>
    </fill>
    <fill>
      <patternFill patternType="solid">
        <fgColor rgb="FFE8F2A1"/>
        <bgColor rgb="FFFFFF99"/>
      </patternFill>
    </fill>
    <fill>
      <patternFill patternType="solid">
        <fgColor rgb="FF00FF66"/>
        <bgColor rgb="FF00FFFF"/>
      </patternFill>
    </fill>
    <fill>
      <patternFill patternType="solid">
        <fgColor rgb="FF0C343D"/>
        <bgColor rgb="FF003300"/>
      </patternFill>
    </fill>
    <fill>
      <patternFill patternType="solid">
        <fgColor rgb="FFD9D9D9"/>
        <bgColor rgb="FFDAE3F3"/>
      </patternFill>
    </fill>
    <fill>
      <patternFill patternType="solid">
        <fgColor rgb="FFE7E6E6"/>
        <bgColor rgb="FFDAE3F3"/>
      </patternFill>
    </fill>
    <fill>
      <patternFill patternType="solid">
        <fgColor rgb="FFF2F2F2"/>
        <bgColor rgb="FFE7E6E6"/>
      </patternFill>
    </fill>
  </fills>
  <borders count="3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ck"/>
      <right style="thick"/>
      <top style="thick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thick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1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0" fillId="0" borderId="7" xfId="1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9" xfId="1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11" xfId="1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0" borderId="12" xfId="1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2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2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13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3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2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2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2" fillId="2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2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6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6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5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6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4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2" fillId="2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7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4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0" fillId="7" borderId="9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5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5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5" fillId="6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4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5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4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4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8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6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4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4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0" fillId="0" borderId="6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0" fillId="8" borderId="6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12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7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5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7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5" fontId="20" fillId="4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0" fillId="4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2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5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0" fillId="4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2" borderId="2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2" fillId="4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2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2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21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21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9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21" fillId="9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4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6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6" borderId="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9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0" fillId="10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0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2" fillId="11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1" fillId="11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31" fillId="11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1" fillId="11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6" fontId="31" fillId="11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7" fontId="31" fillId="11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3" fillId="0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2" fillId="11" borderId="9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11" borderId="6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7" fontId="32" fillId="11" borderId="6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3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6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35" fillId="0" borderId="6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35" fillId="0" borderId="6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8" fontId="35" fillId="0" borderId="6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6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5" fillId="0" borderId="9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5" fillId="0" borderId="9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0" borderId="6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3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2" fillId="12" borderId="3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32" fillId="12" borderId="33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12" borderId="34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32" fillId="12" borderId="6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36" fillId="12" borderId="6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5" fillId="0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2" fillId="11" borderId="9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2" fillId="12" borderId="33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12" borderId="6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35" fillId="0" borderId="6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37" fillId="12" borderId="6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0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32" fillId="0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7" fontId="37" fillId="0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2" fillId="3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32" fillId="3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7" fontId="37" fillId="3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1" fillId="0" borderId="6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31" fillId="0" borderId="6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38" fillId="0" borderId="6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1" fillId="0" borderId="0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1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0" borderId="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3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1" fillId="0" borderId="3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3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3" fillId="0" borderId="0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4" fillId="0" borderId="0" xfId="2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5" fillId="0" borderId="0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6" fillId="1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1" fillId="0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3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3" borderId="3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3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3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3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3" borderId="3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7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6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3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0" fillId="0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6" borderId="6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0" fillId="6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0" fillId="1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0" fillId="1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1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1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Título 1" xfId="20"/>
    <cellStyle name="Normal 2" xfId="21"/>
    <cellStyle name="Normal 3" xfId="22"/>
    <cellStyle name="Resultado2" xfId="23"/>
  </cellStyles>
  <dxfs count="8">
    <dxf>
      <font>
        <b val="1"/>
        <i val="0"/>
        <color rgb="FFFF0000"/>
      </font>
      <fill>
        <patternFill>
          <bgColor rgb="FFFFCC99"/>
        </patternFill>
      </fill>
    </dxf>
    <dxf>
      <font>
        <b val="1"/>
        <i val="0"/>
        <color rgb="FF006100"/>
      </font>
      <fill>
        <patternFill>
          <bgColor rgb="FFFFCC99"/>
        </patternFill>
      </fill>
    </dxf>
    <dxf>
      <font>
        <b val="1"/>
        <i val="0"/>
        <color rgb="FFFF0000"/>
      </font>
      <fill>
        <patternFill>
          <bgColor rgb="FFFFCC99"/>
        </patternFill>
      </fill>
    </dxf>
    <dxf>
      <font>
        <b val="1"/>
        <i val="0"/>
        <color rgb="FF006100"/>
      </font>
      <fill>
        <patternFill>
          <bgColor rgb="FFFFCC99"/>
        </patternFill>
      </fill>
    </dxf>
    <dxf>
      <font>
        <b val="1"/>
        <i val="0"/>
        <color rgb="FFFF0000"/>
      </font>
      <fill>
        <patternFill>
          <bgColor rgb="FFFFCC99"/>
        </patternFill>
      </fill>
    </dxf>
    <dxf>
      <font>
        <b val="1"/>
        <i val="0"/>
        <color rgb="FF006100"/>
      </font>
      <fill>
        <patternFill>
          <bgColor rgb="FFFFCC99"/>
        </patternFill>
      </fill>
    </dxf>
    <dxf>
      <font>
        <b val="1"/>
        <i val="0"/>
        <color rgb="FFFF0000"/>
      </font>
      <fill>
        <patternFill>
          <bgColor rgb="FFFFCC99"/>
        </patternFill>
      </fill>
    </dxf>
    <dxf>
      <font>
        <b val="1"/>
        <i val="0"/>
        <color rgb="FF006100"/>
      </font>
      <fill>
        <patternFill>
          <bgColor rgb="FFFFCC99"/>
        </patternFill>
      </fill>
    </dxf>
  </dxfs>
  <colors>
    <indexedColors>
      <rgbColor rgb="FF000000"/>
      <rgbColor rgb="FFFFFFFF"/>
      <rgbColor rgb="FFFF0000"/>
      <rgbColor rgb="FF00FF66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2E75B6"/>
      <rgbColor rgb="FFC5E0B4"/>
      <rgbColor rgb="FF808080"/>
      <rgbColor rgb="FF9999FF"/>
      <rgbColor rgb="FF993366"/>
      <rgbColor rgb="FFFFFFCC"/>
      <rgbColor rgb="FFDAE3F3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8F2A1"/>
      <rgbColor rgb="FFFFFF99"/>
      <rgbColor rgb="FFE7E6E6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A6A6A6"/>
      <rgbColor rgb="FF0C343D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sharedStrings" Target="sharedStrings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3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26"/>
  <sheetViews>
    <sheetView showFormulas="false" showGridLines="fals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F14" activeCellId="0" sqref="F14"/>
    </sheetView>
  </sheetViews>
  <sheetFormatPr defaultColWidth="10.7578125" defaultRowHeight="14.25" zeroHeight="false" outlineLevelRow="0" outlineLevelCol="0"/>
  <cols>
    <col collapsed="false" customWidth="true" hidden="false" outlineLevel="0" max="1" min="1" style="0" width="5.26"/>
    <col collapsed="false" customWidth="true" hidden="false" outlineLevel="0" max="2" min="2" style="0" width="44.75"/>
    <col collapsed="false" customWidth="true" hidden="false" outlineLevel="0" max="3" min="3" style="1" width="10.5"/>
    <col collapsed="false" customWidth="true" hidden="false" outlineLevel="0" max="4" min="4" style="2" width="13.76"/>
    <col collapsed="false" customWidth="true" hidden="false" outlineLevel="0" max="5" min="5" style="2" width="14.75"/>
    <col collapsed="false" customWidth="true" hidden="false" outlineLevel="0" max="6" min="6" style="2" width="15"/>
  </cols>
  <sheetData>
    <row r="1" customFormat="false" ht="28.5" hidden="false" customHeight="false" outlineLevel="0" collapsed="false">
      <c r="A1" s="3" t="s">
        <v>0</v>
      </c>
      <c r="B1" s="3"/>
      <c r="C1" s="3"/>
      <c r="D1" s="3"/>
      <c r="E1" s="3"/>
      <c r="F1" s="3"/>
    </row>
    <row r="2" customFormat="false" ht="23.25" hidden="false" customHeight="false" outlineLevel="0" collapsed="false">
      <c r="A2" s="4" t="s">
        <v>1</v>
      </c>
      <c r="B2" s="4"/>
      <c r="C2" s="4"/>
      <c r="D2" s="4"/>
      <c r="E2" s="4"/>
      <c r="F2" s="4"/>
    </row>
    <row r="3" customFormat="false" ht="17.25" hidden="false" customHeight="false" outlineLevel="0" collapsed="false">
      <c r="A3" s="5" t="s">
        <v>2</v>
      </c>
      <c r="B3" s="5"/>
      <c r="C3" s="5"/>
      <c r="D3" s="5"/>
      <c r="E3" s="5"/>
      <c r="F3" s="5"/>
    </row>
    <row r="4" customFormat="false" ht="4.5" hidden="false" customHeight="true" outlineLevel="0" collapsed="false">
      <c r="A4" s="6"/>
    </row>
    <row r="5" customFormat="false" ht="14.25" hidden="false" customHeight="true" outlineLevel="0" collapsed="false">
      <c r="A5" s="7" t="s">
        <v>3</v>
      </c>
      <c r="B5" s="8"/>
      <c r="C5" s="8"/>
    </row>
    <row r="6" customFormat="false" ht="15" hidden="false" customHeight="true" outlineLevel="0" collapsed="false">
      <c r="A6" s="8" t="s">
        <v>4</v>
      </c>
      <c r="B6" s="8"/>
      <c r="C6" s="8"/>
      <c r="D6" s="9"/>
      <c r="E6" s="9"/>
      <c r="F6" s="9"/>
    </row>
    <row r="7" customFormat="false" ht="4.5" hidden="false" customHeight="true" outlineLevel="0" collapsed="false">
      <c r="A7" s="6"/>
    </row>
    <row r="8" customFormat="false" ht="15" hidden="false" customHeight="true" outlineLevel="0" collapsed="false">
      <c r="A8" s="10" t="s">
        <v>5</v>
      </c>
      <c r="B8" s="10"/>
      <c r="C8" s="10"/>
      <c r="D8" s="10"/>
      <c r="E8" s="10"/>
      <c r="F8" s="10"/>
    </row>
    <row r="9" customFormat="false" ht="4.5" hidden="false" customHeight="true" outlineLevel="0" collapsed="false">
      <c r="A9" s="6"/>
    </row>
    <row r="10" s="1" customFormat="true" ht="15" hidden="false" customHeight="false" outlineLevel="0" collapsed="false">
      <c r="A10" s="11" t="s">
        <v>6</v>
      </c>
      <c r="B10" s="12" t="s">
        <v>7</v>
      </c>
      <c r="C10" s="12" t="s">
        <v>8</v>
      </c>
      <c r="D10" s="13" t="s">
        <v>9</v>
      </c>
      <c r="E10" s="13" t="s">
        <v>10</v>
      </c>
      <c r="F10" s="14" t="s">
        <v>11</v>
      </c>
    </row>
    <row r="11" s="1" customFormat="true" ht="15" hidden="false" customHeight="false" outlineLevel="0" collapsed="false">
      <c r="A11" s="15" t="n">
        <v>1</v>
      </c>
      <c r="B11" s="16" t="s">
        <v>12</v>
      </c>
      <c r="C11" s="17" t="n">
        <v>7</v>
      </c>
      <c r="D11" s="18" t="n">
        <f aca="false">'Servente Limpeza'!E181/C11</f>
        <v>4563.11395164039</v>
      </c>
      <c r="E11" s="19" t="n">
        <f aca="false">C11*D11</f>
        <v>31941.7976614827</v>
      </c>
      <c r="F11" s="20" t="n">
        <f aca="false">60*E11</f>
        <v>1916507.85968896</v>
      </c>
    </row>
    <row r="12" s="1" customFormat="true" ht="15" hidden="false" customHeight="false" outlineLevel="0" collapsed="false">
      <c r="A12" s="21" t="n">
        <v>2</v>
      </c>
      <c r="B12" s="22" t="s">
        <v>13</v>
      </c>
      <c r="C12" s="23" t="n">
        <v>2</v>
      </c>
      <c r="D12" s="24" t="n">
        <f aca="false">('Porteiro Diurno'!E160+'Porteiro Noturno'!E160)/2</f>
        <v>5608.43329973742</v>
      </c>
      <c r="E12" s="19" t="n">
        <f aca="false">C12*D12</f>
        <v>11216.8665994748</v>
      </c>
      <c r="F12" s="20" t="n">
        <f aca="false">60*E12</f>
        <v>673011.995968491</v>
      </c>
    </row>
    <row r="13" s="1" customFormat="true" ht="15" hidden="false" customHeight="false" outlineLevel="0" collapsed="false">
      <c r="A13" s="21" t="n">
        <v>3</v>
      </c>
      <c r="B13" s="22" t="s">
        <v>14</v>
      </c>
      <c r="C13" s="23" t="n">
        <v>2</v>
      </c>
      <c r="D13" s="24" t="n">
        <f aca="false">Recepcionista!E160</f>
        <v>6997.61157814497</v>
      </c>
      <c r="E13" s="19" t="n">
        <f aca="false">C13*D13</f>
        <v>13995.2231562899</v>
      </c>
      <c r="F13" s="20" t="n">
        <f aca="false">60*E13</f>
        <v>839713.389377396</v>
      </c>
    </row>
    <row r="14" customFormat="false" ht="15" hidden="false" customHeight="false" outlineLevel="0" collapsed="false">
      <c r="A14" s="25" t="s">
        <v>15</v>
      </c>
      <c r="B14" s="25"/>
      <c r="C14" s="25"/>
      <c r="D14" s="25"/>
      <c r="E14" s="26" t="n">
        <f aca="false">SUM(E11:E13)</f>
        <v>57153.8874172475</v>
      </c>
      <c r="F14" s="27" t="n">
        <f aca="false">SUM(F11:F13)</f>
        <v>3429233.24503485</v>
      </c>
      <c r="H14" s="2"/>
      <c r="I14" s="28"/>
    </row>
    <row r="16" customFormat="false" ht="14.25" hidden="false" customHeight="true" outlineLevel="0" collapsed="false">
      <c r="A16" s="29" t="s">
        <v>16</v>
      </c>
      <c r="B16" s="29"/>
      <c r="C16" s="29"/>
      <c r="D16" s="29"/>
      <c r="E16" s="29"/>
      <c r="F16" s="29"/>
    </row>
    <row r="17" customFormat="false" ht="15" hidden="false" customHeight="false" outlineLevel="0" collapsed="false">
      <c r="A17" s="30" t="s">
        <v>6</v>
      </c>
      <c r="B17" s="30"/>
      <c r="C17" s="30"/>
      <c r="D17" s="30"/>
      <c r="E17" s="30"/>
      <c r="F17" s="31" t="s">
        <v>17</v>
      </c>
    </row>
    <row r="18" customFormat="false" ht="14.25" hidden="false" customHeight="false" outlineLevel="0" collapsed="false">
      <c r="A18" s="32" t="s">
        <v>18</v>
      </c>
      <c r="B18" s="32"/>
      <c r="C18" s="32"/>
      <c r="D18" s="32"/>
      <c r="E18" s="32"/>
      <c r="F18" s="33" t="n">
        <f aca="false">Recepcionista!E164*Globalizadora!$C$13+AVERAGE('Porteiro Diurno'!E164,'Porteiro Noturno'!E167)*Globalizadora!$C$12+SUM('Servente Limpeza'!E169*'Servente Limpeza'!E177,'Servente Limpeza'!F169*'Servente Limpeza'!F177,'Servente Limpeza'!G169*'Servente Limpeza'!G177,'Servente Limpeza'!H169*'Servente Limpeza'!H177)</f>
        <v>1794.15459217476</v>
      </c>
      <c r="G18" s="34"/>
    </row>
    <row r="19" customFormat="false" ht="14.25" hidden="false" customHeight="false" outlineLevel="0" collapsed="false">
      <c r="A19" s="32" t="s">
        <v>19</v>
      </c>
      <c r="B19" s="32"/>
      <c r="C19" s="32"/>
      <c r="D19" s="32"/>
      <c r="E19" s="32"/>
      <c r="F19" s="33" t="n">
        <f aca="false">Recepcionista!E165*Globalizadora!$C$13+AVERAGE('Porteiro Diurno'!E165,'Porteiro Noturno'!E168)*Globalizadora!$C$12+SUM('Servente Limpeza'!E170*'Servente Limpeza'!E177,'Servente Limpeza'!F170*'Servente Limpeza'!F177,'Servente Limpeza'!G170*'Servente Limpeza'!G177,'Servente Limpeza'!H170*'Servente Limpeza'!H177)</f>
        <v>1794.15459217476</v>
      </c>
    </row>
    <row r="20" customFormat="false" ht="14.25" hidden="false" customHeight="false" outlineLevel="0" collapsed="false">
      <c r="A20" s="32" t="s">
        <v>20</v>
      </c>
      <c r="B20" s="32"/>
      <c r="C20" s="32"/>
      <c r="D20" s="32"/>
      <c r="E20" s="32"/>
      <c r="F20" s="35" t="n">
        <f aca="false">Recepcionista!E166*Globalizadora!$C$13+AVERAGE('Porteiro Diurno'!E166,'Porteiro Noturno'!E169)*Globalizadora!$C$12+SUM('Servente Limpeza'!E171*'Servente Limpeza'!E177,'Servente Limpeza'!F171*'Servente Limpeza'!F177,'Servente Limpeza'!G171*'Servente Limpeza'!G177,'Servente Limpeza'!H171*'Servente Limpeza'!H177)</f>
        <v>812.000337634916</v>
      </c>
    </row>
    <row r="21" customFormat="false" ht="14.25" hidden="false" customHeight="false" outlineLevel="0" collapsed="false">
      <c r="A21" s="32" t="s">
        <v>21</v>
      </c>
      <c r="B21" s="32"/>
      <c r="C21" s="32"/>
      <c r="D21" s="32"/>
      <c r="E21" s="32"/>
      <c r="F21" s="35" t="n">
        <f aca="false">Recepcionista!E167*Globalizadora!$C$13+AVERAGE('Porteiro Diurno'!E167,'Porteiro Noturno'!E170)*Globalizadora!$C$12+SUM('Servente Limpeza'!E172*'Servente Limpeza'!E177,'Servente Limpeza'!F172*'Servente Limpeza'!F177,'Servente Limpeza'!G172*'Servente Limpeza'!G177,'Servente Limpeza'!H172*'Servente Limpeza'!H177)</f>
        <v>754.277236710206</v>
      </c>
    </row>
    <row r="22" customFormat="false" ht="14.25" hidden="false" customHeight="false" outlineLevel="0" collapsed="false">
      <c r="A22" s="32" t="s">
        <v>22</v>
      </c>
      <c r="B22" s="32"/>
      <c r="C22" s="32"/>
      <c r="D22" s="32"/>
      <c r="E22" s="32"/>
      <c r="F22" s="35" t="n">
        <f aca="false">Recepcionista!E168*Globalizadora!$C$13+AVERAGE('Porteiro Diurno'!E168,'Porteiro Noturno'!E171)*Globalizadora!$C$12+SUM('Servente Limpeza'!E173*'Servente Limpeza'!E177,'Servente Limpeza'!F173*'Servente Limpeza'!F177,'Servente Limpeza'!G173*'Servente Limpeza'!G177,'Servente Limpeza'!H173*'Servente Limpeza'!H177)</f>
        <v>1684.30839265386</v>
      </c>
    </row>
    <row r="23" customFormat="false" ht="15" hidden="false" customHeight="false" outlineLevel="0" collapsed="false">
      <c r="A23" s="36" t="s">
        <v>23</v>
      </c>
      <c r="B23" s="36"/>
      <c r="C23" s="36"/>
      <c r="D23" s="36"/>
      <c r="E23" s="36"/>
      <c r="F23" s="37" t="n">
        <f aca="false">SUM(F18:F22)</f>
        <v>6838.8951513485</v>
      </c>
    </row>
    <row r="25" customFormat="false" ht="14.25" hidden="false" customHeight="false" outlineLevel="0" collapsed="false">
      <c r="A25" s="0" t="s">
        <v>24</v>
      </c>
    </row>
    <row r="26" customFormat="false" ht="15" hidden="false" customHeight="false" outlineLevel="0" collapsed="false">
      <c r="C26" s="38"/>
      <c r="D26" s="38"/>
      <c r="E26" s="38"/>
    </row>
  </sheetData>
  <mergeCells count="14">
    <mergeCell ref="A1:F1"/>
    <mergeCell ref="A2:F2"/>
    <mergeCell ref="A3:F3"/>
    <mergeCell ref="A8:F8"/>
    <mergeCell ref="A14:D14"/>
    <mergeCell ref="A16:F16"/>
    <mergeCell ref="A17:E17"/>
    <mergeCell ref="A18:E18"/>
    <mergeCell ref="A19:E19"/>
    <mergeCell ref="A20:E20"/>
    <mergeCell ref="A21:E21"/>
    <mergeCell ref="A22:E22"/>
    <mergeCell ref="A23:E23"/>
    <mergeCell ref="C26:E26"/>
  </mergeCells>
  <printOptions headings="false" gridLines="false" gridLinesSet="true" horizontalCentered="true" verticalCentered="false"/>
  <pageMargins left="0.7" right="0.7" top="0.75" bottom="0.75" header="0.3" footer="0.3"/>
  <pageSetup paperSize="9" scale="100" fitToWidth="1" fitToHeight="0" pageOrder="overThenDown" orientation="landscape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90"/>
  <sheetViews>
    <sheetView showFormulas="false" showGridLines="false" showRowColHeaders="true" showZeros="true" rightToLeft="false" tabSelected="false" showOutlineSymbols="true" defaultGridColor="true" view="normal" topLeftCell="A163" colorId="64" zoomScale="110" zoomScaleNormal="110" zoomScalePageLayoutView="100" workbookViewId="0">
      <selection pane="topLeft" activeCell="A30" activeCellId="0" sqref="A30"/>
    </sheetView>
  </sheetViews>
  <sheetFormatPr defaultColWidth="10.7578125" defaultRowHeight="14.25" zeroHeight="false" outlineLevelRow="0" outlineLevelCol="0"/>
  <cols>
    <col collapsed="false" customWidth="true" hidden="false" outlineLevel="0" max="1" min="1" style="39" width="3.75"/>
    <col collapsed="false" customWidth="true" hidden="false" outlineLevel="0" max="2" min="2" style="0" width="39.5"/>
    <col collapsed="false" customWidth="true" hidden="false" outlineLevel="0" max="3" min="3" style="1" width="13.25"/>
    <col collapsed="false" customWidth="true" hidden="false" outlineLevel="0" max="4" min="4" style="40" width="17.37"/>
    <col collapsed="false" customWidth="true" hidden="false" outlineLevel="0" max="5" min="5" style="41" width="24.12"/>
    <col collapsed="false" customWidth="true" hidden="false" outlineLevel="0" max="6" min="6" style="1" width="24.12"/>
    <col collapsed="false" customWidth="true" hidden="false" outlineLevel="0" max="8" min="7" style="0" width="24.12"/>
    <col collapsed="false" customWidth="true" hidden="false" outlineLevel="0" max="9" min="9" style="0" width="17.62"/>
    <col collapsed="false" customWidth="true" hidden="false" outlineLevel="0" max="10" min="10" style="0" width="22.25"/>
    <col collapsed="false" customWidth="true" hidden="false" outlineLevel="0" max="11" min="11" style="0" width="50.87"/>
    <col collapsed="false" customWidth="true" hidden="false" outlineLevel="0" max="12" min="12" style="0" width="17.25"/>
  </cols>
  <sheetData>
    <row r="1" customFormat="false" ht="15" hidden="false" customHeight="false" outlineLevel="0" collapsed="false">
      <c r="A1" s="42" t="str">
        <f aca="false">Globalizadora!A5</f>
        <v>Processo Administrativo: 23503.000998/2024-62</v>
      </c>
      <c r="B1" s="42"/>
      <c r="C1" s="42"/>
      <c r="D1" s="42"/>
      <c r="E1" s="42"/>
    </row>
    <row r="2" customFormat="false" ht="15" hidden="false" customHeight="false" outlineLevel="0" collapsed="false">
      <c r="A2" s="43" t="str">
        <f aca="false">Globalizadora!A6</f>
        <v>Pregão Eletrônico Nº:</v>
      </c>
      <c r="B2" s="43"/>
      <c r="C2" s="43"/>
      <c r="D2" s="43"/>
      <c r="E2" s="43"/>
    </row>
    <row r="4" customFormat="false" ht="15" hidden="false" customHeight="false" outlineLevel="0" collapsed="false">
      <c r="A4" s="44" t="s">
        <v>25</v>
      </c>
      <c r="B4" s="44"/>
      <c r="C4" s="44"/>
      <c r="D4" s="44"/>
      <c r="E4" s="44"/>
    </row>
    <row r="5" customFormat="false" ht="4.5" hidden="false" customHeight="true" outlineLevel="0" collapsed="false">
      <c r="A5" s="45"/>
    </row>
    <row r="6" customFormat="false" ht="15" hidden="false" customHeight="false" outlineLevel="0" collapsed="false">
      <c r="A6" s="46" t="s">
        <v>26</v>
      </c>
      <c r="B6" s="46"/>
      <c r="C6" s="46"/>
      <c r="D6" s="46"/>
      <c r="E6" s="46"/>
    </row>
    <row r="7" customFormat="false" ht="15" hidden="false" customHeight="false" outlineLevel="0" collapsed="false">
      <c r="A7" s="47" t="s">
        <v>27</v>
      </c>
      <c r="B7" s="48" t="s">
        <v>28</v>
      </c>
      <c r="C7" s="48"/>
      <c r="D7" s="49"/>
      <c r="E7" s="49"/>
    </row>
    <row r="8" customFormat="false" ht="15" hidden="false" customHeight="false" outlineLevel="0" collapsed="false">
      <c r="A8" s="47" t="s">
        <v>29</v>
      </c>
      <c r="B8" s="48" t="s">
        <v>30</v>
      </c>
      <c r="C8" s="48"/>
      <c r="D8" s="50" t="s">
        <v>31</v>
      </c>
      <c r="E8" s="50"/>
    </row>
    <row r="9" customFormat="false" ht="15" hidden="false" customHeight="false" outlineLevel="0" collapsed="false">
      <c r="A9" s="47" t="s">
        <v>32</v>
      </c>
      <c r="B9" s="48" t="s">
        <v>33</v>
      </c>
      <c r="C9" s="48"/>
      <c r="D9" s="50" t="n">
        <v>2025</v>
      </c>
      <c r="E9" s="50"/>
      <c r="I9" s="9"/>
    </row>
    <row r="10" customFormat="false" ht="15" hidden="false" customHeight="false" outlineLevel="0" collapsed="false">
      <c r="A10" s="47" t="s">
        <v>34</v>
      </c>
      <c r="B10" s="51" t="s">
        <v>35</v>
      </c>
      <c r="C10" s="51"/>
      <c r="D10" s="50" t="n">
        <v>60</v>
      </c>
      <c r="E10" s="50"/>
    </row>
    <row r="11" customFormat="false" ht="15" hidden="false" customHeight="false" outlineLevel="0" collapsed="false">
      <c r="A11" s="46" t="s">
        <v>36</v>
      </c>
      <c r="B11" s="46"/>
      <c r="C11" s="46"/>
      <c r="D11" s="46"/>
      <c r="E11" s="46"/>
    </row>
    <row r="12" customFormat="false" ht="15" hidden="false" customHeight="false" outlineLevel="0" collapsed="false">
      <c r="A12" s="47" t="s">
        <v>37</v>
      </c>
      <c r="B12" s="48" t="s">
        <v>38</v>
      </c>
      <c r="C12" s="48"/>
      <c r="D12" s="52" t="s">
        <v>39</v>
      </c>
      <c r="E12" s="52"/>
    </row>
    <row r="13" customFormat="false" ht="15" hidden="false" customHeight="false" outlineLevel="0" collapsed="false">
      <c r="A13" s="47" t="s">
        <v>40</v>
      </c>
      <c r="B13" s="48" t="s">
        <v>41</v>
      </c>
      <c r="C13" s="48"/>
      <c r="D13" s="53" t="n">
        <v>1596.27</v>
      </c>
      <c r="E13" s="53"/>
    </row>
    <row r="14" customFormat="false" ht="13.5" hidden="false" customHeight="true" outlineLevel="0" collapsed="false">
      <c r="A14" s="47" t="s">
        <v>42</v>
      </c>
      <c r="B14" s="48" t="s">
        <v>43</v>
      </c>
      <c r="C14" s="48"/>
      <c r="D14" s="54" t="s">
        <v>44</v>
      </c>
      <c r="E14" s="54"/>
    </row>
    <row r="15" customFormat="false" ht="15" hidden="false" customHeight="false" outlineLevel="0" collapsed="false">
      <c r="A15" s="47" t="s">
        <v>45</v>
      </c>
      <c r="B15" s="48" t="s">
        <v>46</v>
      </c>
      <c r="C15" s="48"/>
      <c r="D15" s="55" t="s">
        <v>47</v>
      </c>
      <c r="E15" s="55"/>
    </row>
    <row r="16" customFormat="false" ht="15" hidden="false" customHeight="false" outlineLevel="0" collapsed="false">
      <c r="A16" s="47" t="s">
        <v>48</v>
      </c>
      <c r="B16" s="48" t="s">
        <v>49</v>
      </c>
      <c r="C16" s="48"/>
      <c r="D16" s="50" t="s">
        <v>50</v>
      </c>
      <c r="E16" s="50"/>
    </row>
    <row r="17" customFormat="false" ht="27.75" hidden="false" customHeight="true" outlineLevel="0" collapsed="false">
      <c r="A17" s="56" t="s">
        <v>51</v>
      </c>
      <c r="B17" s="51" t="s">
        <v>52</v>
      </c>
      <c r="C17" s="51"/>
      <c r="D17" s="57" t="s">
        <v>53</v>
      </c>
      <c r="E17" s="57"/>
    </row>
    <row r="18" customFormat="false" ht="15" hidden="false" customHeight="false" outlineLevel="0" collapsed="false">
      <c r="A18" s="45"/>
    </row>
    <row r="19" customFormat="false" ht="15" hidden="false" customHeight="false" outlineLevel="0" collapsed="false">
      <c r="A19" s="46" t="s">
        <v>54</v>
      </c>
      <c r="B19" s="46"/>
      <c r="C19" s="46"/>
      <c r="D19" s="46"/>
      <c r="E19" s="46"/>
    </row>
    <row r="20" customFormat="false" ht="7.5" hidden="false" customHeight="true" outlineLevel="0" collapsed="false">
      <c r="A20" s="58"/>
      <c r="B20" s="58"/>
      <c r="C20" s="58"/>
      <c r="D20" s="58"/>
      <c r="E20" s="58"/>
    </row>
    <row r="21" customFormat="false" ht="15" hidden="false" customHeight="false" outlineLevel="0" collapsed="false">
      <c r="A21" s="47" t="s">
        <v>37</v>
      </c>
      <c r="B21" s="59" t="s">
        <v>55</v>
      </c>
      <c r="C21" s="59"/>
      <c r="D21" s="59"/>
      <c r="E21" s="60" t="s">
        <v>56</v>
      </c>
    </row>
    <row r="22" customFormat="false" ht="7.5" hidden="false" customHeight="true" outlineLevel="0" collapsed="false">
      <c r="A22" s="58"/>
      <c r="B22" s="58"/>
      <c r="C22" s="58"/>
      <c r="D22" s="58"/>
      <c r="E22" s="58"/>
    </row>
    <row r="23" customFormat="false" ht="15" hidden="false" customHeight="false" outlineLevel="0" collapsed="false">
      <c r="A23" s="47" t="s">
        <v>40</v>
      </c>
      <c r="B23" s="59" t="s">
        <v>57</v>
      </c>
      <c r="C23" s="59"/>
      <c r="D23" s="59"/>
      <c r="E23" s="50" t="s">
        <v>58</v>
      </c>
    </row>
    <row r="24" customFormat="false" ht="15" hidden="false" customHeight="false" outlineLevel="0" collapsed="false">
      <c r="A24" s="47" t="s">
        <v>42</v>
      </c>
      <c r="B24" s="59" t="s">
        <v>59</v>
      </c>
      <c r="C24" s="59"/>
      <c r="D24" s="59"/>
      <c r="E24" s="50" t="n">
        <v>44</v>
      </c>
    </row>
    <row r="25" customFormat="false" ht="15" hidden="false" customHeight="false" outlineLevel="0" collapsed="false">
      <c r="A25" s="47" t="s">
        <v>45</v>
      </c>
      <c r="B25" s="59" t="s">
        <v>60</v>
      </c>
      <c r="C25" s="59"/>
      <c r="D25" s="59"/>
      <c r="E25" s="61" t="s">
        <v>61</v>
      </c>
    </row>
    <row r="26" customFormat="false" ht="7.5" hidden="false" customHeight="true" outlineLevel="0" collapsed="false">
      <c r="A26" s="58"/>
      <c r="B26" s="58"/>
      <c r="C26" s="58"/>
      <c r="D26" s="58"/>
      <c r="E26" s="58"/>
    </row>
    <row r="27" customFormat="false" ht="15" hidden="false" customHeight="false" outlineLevel="0" collapsed="false">
      <c r="A27" s="47" t="s">
        <v>48</v>
      </c>
      <c r="B27" s="59" t="s">
        <v>62</v>
      </c>
      <c r="C27" s="59"/>
      <c r="D27" s="59"/>
      <c r="E27" s="60" t="n">
        <v>3.5</v>
      </c>
    </row>
    <row r="28" customFormat="false" ht="15" hidden="false" customHeight="false" outlineLevel="0" collapsed="false">
      <c r="A28" s="47" t="s">
        <v>51</v>
      </c>
      <c r="B28" s="59" t="s">
        <v>63</v>
      </c>
      <c r="C28" s="59"/>
      <c r="D28" s="59"/>
      <c r="E28" s="50" t="n">
        <v>2</v>
      </c>
    </row>
    <row r="29" customFormat="false" ht="15" hidden="false" customHeight="false" outlineLevel="0" collapsed="false">
      <c r="A29" s="47" t="s">
        <v>64</v>
      </c>
      <c r="B29" s="59" t="s">
        <v>65</v>
      </c>
      <c r="C29" s="59"/>
      <c r="D29" s="59"/>
      <c r="E29" s="60" t="n">
        <v>29.15</v>
      </c>
      <c r="G29" s="62"/>
    </row>
    <row r="30" customFormat="false" ht="7.5" hidden="false" customHeight="true" outlineLevel="0" collapsed="false">
      <c r="A30" s="58"/>
      <c r="B30" s="58"/>
      <c r="C30" s="58"/>
      <c r="D30" s="58"/>
      <c r="E30" s="58"/>
    </row>
    <row r="31" customFormat="false" ht="15" hidden="false" customHeight="false" outlineLevel="0" collapsed="false">
      <c r="A31" s="47" t="s">
        <v>66</v>
      </c>
      <c r="B31" s="59" t="s">
        <v>67</v>
      </c>
      <c r="C31" s="59"/>
      <c r="D31" s="63" t="s">
        <v>68</v>
      </c>
      <c r="E31" s="60" t="n">
        <v>1412</v>
      </c>
    </row>
    <row r="32" customFormat="false" ht="7.5" hidden="false" customHeight="true" outlineLevel="0" collapsed="false">
      <c r="A32" s="58"/>
      <c r="B32" s="58"/>
      <c r="C32" s="58"/>
      <c r="D32" s="58"/>
      <c r="E32" s="58"/>
    </row>
    <row r="33" customFormat="false" ht="15" hidden="false" customHeight="false" outlineLevel="0" collapsed="false">
      <c r="A33" s="64" t="s">
        <v>69</v>
      </c>
      <c r="B33" s="64"/>
      <c r="C33" s="64"/>
      <c r="D33" s="64"/>
      <c r="E33" s="65" t="n">
        <f aca="false">(E37+E38+E39)/(E24*5)</f>
        <v>7.25577272727273</v>
      </c>
    </row>
    <row r="34" customFormat="false" ht="14.25" hidden="false" customHeight="false" outlineLevel="0" collapsed="false">
      <c r="A34" s="66"/>
    </row>
    <row r="35" customFormat="false" ht="15" hidden="false" customHeight="false" outlineLevel="0" collapsed="false">
      <c r="A35" s="46" t="s">
        <v>70</v>
      </c>
      <c r="B35" s="46"/>
      <c r="C35" s="46"/>
      <c r="D35" s="46"/>
      <c r="E35" s="46" t="s">
        <v>71</v>
      </c>
      <c r="F35" s="67" t="s">
        <v>72</v>
      </c>
      <c r="G35" s="67" t="s">
        <v>73</v>
      </c>
      <c r="H35" s="67" t="s">
        <v>74</v>
      </c>
    </row>
    <row r="36" customFormat="false" ht="15" hidden="false" customHeight="false" outlineLevel="0" collapsed="false">
      <c r="A36" s="47" t="s">
        <v>75</v>
      </c>
      <c r="B36" s="47"/>
      <c r="C36" s="47"/>
      <c r="D36" s="68" t="s">
        <v>76</v>
      </c>
      <c r="E36" s="69" t="s">
        <v>17</v>
      </c>
      <c r="F36" s="69" t="s">
        <v>17</v>
      </c>
      <c r="G36" s="69" t="s">
        <v>17</v>
      </c>
      <c r="H36" s="69" t="s">
        <v>17</v>
      </c>
    </row>
    <row r="37" customFormat="false" ht="15" hidden="false" customHeight="false" outlineLevel="0" collapsed="false">
      <c r="A37" s="70" t="s">
        <v>27</v>
      </c>
      <c r="B37" s="71" t="s">
        <v>77</v>
      </c>
      <c r="C37" s="71"/>
      <c r="D37" s="71"/>
      <c r="E37" s="72" t="n">
        <f aca="false">$D$13</f>
        <v>1596.27</v>
      </c>
      <c r="F37" s="72" t="n">
        <f aca="false">$D$13</f>
        <v>1596.27</v>
      </c>
      <c r="G37" s="72" t="n">
        <f aca="false">$D$13</f>
        <v>1596.27</v>
      </c>
      <c r="H37" s="72" t="n">
        <f aca="false">$D$13</f>
        <v>1596.27</v>
      </c>
    </row>
    <row r="38" customFormat="false" ht="14.25" hidden="false" customHeight="false" outlineLevel="0" collapsed="false">
      <c r="A38" s="70" t="s">
        <v>29</v>
      </c>
      <c r="B38" s="71" t="s">
        <v>78</v>
      </c>
      <c r="C38" s="71"/>
      <c r="D38" s="73" t="n">
        <v>0</v>
      </c>
      <c r="E38" s="74" t="n">
        <f aca="false">E37*D38</f>
        <v>0</v>
      </c>
      <c r="F38" s="74" t="n">
        <f aca="false">F37*E38</f>
        <v>0</v>
      </c>
      <c r="G38" s="74" t="n">
        <f aca="false">G37*F38</f>
        <v>0</v>
      </c>
      <c r="H38" s="74" t="n">
        <f aca="false">H37*G38</f>
        <v>0</v>
      </c>
      <c r="I38" s="75"/>
    </row>
    <row r="39" customFormat="false" ht="14.25" hidden="false" customHeight="false" outlineLevel="0" collapsed="false">
      <c r="A39" s="70" t="s">
        <v>32</v>
      </c>
      <c r="B39" s="71" t="s">
        <v>79</v>
      </c>
      <c r="C39" s="71"/>
      <c r="D39" s="73" t="n">
        <v>0.4</v>
      </c>
      <c r="E39" s="74" t="n">
        <v>0</v>
      </c>
      <c r="F39" s="74" t="n">
        <f aca="false">D39*E31</f>
        <v>564.8</v>
      </c>
      <c r="G39" s="74" t="n">
        <f aca="false">F39*G31</f>
        <v>0</v>
      </c>
      <c r="H39" s="74" t="n">
        <f aca="false">D39*E31</f>
        <v>564.8</v>
      </c>
    </row>
    <row r="40" customFormat="false" ht="14.25" hidden="false" customHeight="false" outlineLevel="0" collapsed="false">
      <c r="A40" s="70" t="s">
        <v>34</v>
      </c>
      <c r="B40" s="76" t="s">
        <v>80</v>
      </c>
      <c r="C40" s="17" t="n">
        <v>0</v>
      </c>
      <c r="D40" s="77" t="n">
        <v>0.2</v>
      </c>
      <c r="E40" s="74" t="n">
        <f aca="false">E33*D40*C40</f>
        <v>0</v>
      </c>
      <c r="F40" s="74" t="n">
        <f aca="false">F33*E40*D40</f>
        <v>0</v>
      </c>
      <c r="G40" s="74" t="n">
        <f aca="false">G33*F40*E40</f>
        <v>0</v>
      </c>
      <c r="H40" s="74" t="n">
        <f aca="false">H33*G40*F40</f>
        <v>0</v>
      </c>
    </row>
    <row r="41" customFormat="false" ht="14.25" hidden="false" customHeight="false" outlineLevel="0" collapsed="false">
      <c r="A41" s="70" t="s">
        <v>81</v>
      </c>
      <c r="B41" s="76" t="s">
        <v>82</v>
      </c>
      <c r="C41" s="17"/>
      <c r="D41" s="77"/>
      <c r="E41" s="74" t="n">
        <f aca="false">(((E33*1.14285714)*D40)-(E33*D40))*C40</f>
        <v>0</v>
      </c>
      <c r="F41" s="74" t="n">
        <f aca="false">(((F33*1.14285714)*E40)-(F33*E40))*D40</f>
        <v>0</v>
      </c>
      <c r="G41" s="74" t="n">
        <f aca="false">(((G33*1.14285714)*F40)-(G33*F40))*E40</f>
        <v>0</v>
      </c>
      <c r="H41" s="74" t="n">
        <f aca="false">(((H33*1.14285714)*G40)-(H33*G40))*F40</f>
        <v>0</v>
      </c>
      <c r="I41" s="75"/>
    </row>
    <row r="42" customFormat="false" ht="14.25" hidden="false" customHeight="false" outlineLevel="0" collapsed="false">
      <c r="A42" s="78" t="s">
        <v>83</v>
      </c>
      <c r="B42" s="71" t="s">
        <v>84</v>
      </c>
      <c r="C42" s="79" t="n">
        <v>0</v>
      </c>
      <c r="D42" s="80" t="n">
        <v>0.6</v>
      </c>
      <c r="E42" s="74" t="n">
        <f aca="false">IF(L42=1,($E$33+($E$33*D42))*C42,($E$33*D42)*C42)</f>
        <v>0</v>
      </c>
      <c r="F42" s="74" t="n">
        <f aca="false">IF(M42=1,($E$33+($E$33*E42))*D42,($E$33*E42)*D42)</f>
        <v>0</v>
      </c>
      <c r="G42" s="74" t="n">
        <f aca="false">IF(N42=1,($E$33+($E$33*F42))*E42,($E$33*F42)*E42)</f>
        <v>0</v>
      </c>
      <c r="H42" s="74" t="n">
        <f aca="false">IF(O42=1,($E$33+($E$33*G42))*F42,($E$33*G42)*F42)</f>
        <v>0</v>
      </c>
    </row>
    <row r="43" customFormat="false" ht="14.25" hidden="false" customHeight="false" outlineLevel="0" collapsed="false">
      <c r="A43" s="78"/>
      <c r="B43" s="71"/>
      <c r="C43" s="79" t="n">
        <v>0</v>
      </c>
      <c r="D43" s="80" t="n">
        <v>1</v>
      </c>
      <c r="E43" s="74" t="n">
        <f aca="false">IF(L43=1,($E$33+($E$33*D43))*C43,($E$33*D43)*C43)</f>
        <v>0</v>
      </c>
      <c r="F43" s="74" t="n">
        <f aca="false">IF(M43=1,($E$33+($E$33*E43))*D43,($E$33*E43)*D43)</f>
        <v>0</v>
      </c>
      <c r="G43" s="74" t="n">
        <f aca="false">IF(N43=1,($E$33+($E$33*F43))*E43,($E$33*F43)*E43)</f>
        <v>0</v>
      </c>
      <c r="H43" s="74" t="n">
        <f aca="false">IF(O43=1,($E$33+($E$33*G43))*F43,($E$33*G43)*F43)</f>
        <v>0</v>
      </c>
    </row>
    <row r="44" customFormat="false" ht="14.25" hidden="false" customHeight="false" outlineLevel="0" collapsed="false">
      <c r="A44" s="78" t="s">
        <v>85</v>
      </c>
      <c r="B44" s="71" t="s">
        <v>86</v>
      </c>
      <c r="C44" s="79" t="n">
        <v>0</v>
      </c>
      <c r="D44" s="80" t="n">
        <v>1</v>
      </c>
      <c r="E44" s="74" t="n">
        <f aca="false">IF(L44=1,($E$33+($E$33*D44))*C44,($E$33*D44)*C44)</f>
        <v>0</v>
      </c>
      <c r="F44" s="74" t="n">
        <f aca="false">IF(M44=1,($E$33+($E$33*E44))*D44,($E$33*E44)*D44)</f>
        <v>0</v>
      </c>
      <c r="G44" s="74" t="n">
        <f aca="false">IF(N44=1,($E$33+($E$33*F44))*E44,($E$33*F44)*E44)</f>
        <v>0</v>
      </c>
      <c r="H44" s="74" t="n">
        <f aca="false">IF(O44=1,($E$33+($E$33*G44))*F44,($E$33*G44)*F44)</f>
        <v>0</v>
      </c>
    </row>
    <row r="45" customFormat="false" ht="14.25" hidden="false" customHeight="false" outlineLevel="0" collapsed="false">
      <c r="A45" s="70" t="s">
        <v>87</v>
      </c>
      <c r="B45" s="81" t="s">
        <v>88</v>
      </c>
      <c r="C45" s="79" t="n">
        <v>0</v>
      </c>
      <c r="D45" s="80" t="n">
        <v>0.5</v>
      </c>
      <c r="E45" s="74" t="n">
        <f aca="false">IF(L45=1,($E$33+($E$33*D45))*C45,($E$33*D45)*C45)</f>
        <v>0</v>
      </c>
      <c r="F45" s="74" t="n">
        <f aca="false">IF(M45=1,($E$33+($E$33*E45))*D45,($E$33*E45)*D45)</f>
        <v>0</v>
      </c>
      <c r="G45" s="74" t="n">
        <f aca="false">IF(N45=1,($E$33+($E$33*F45))*E45,($E$33*F45)*E45)</f>
        <v>0</v>
      </c>
      <c r="H45" s="74" t="n">
        <f aca="false">IF(O45=1,($E$33+($E$33*G45))*F45,($E$33*G45)*F45)</f>
        <v>0</v>
      </c>
    </row>
    <row r="46" customFormat="false" ht="14.25" hidden="false" customHeight="false" outlineLevel="0" collapsed="false">
      <c r="A46" s="70" t="s">
        <v>89</v>
      </c>
      <c r="B46" s="81" t="s">
        <v>90</v>
      </c>
      <c r="C46" s="81"/>
      <c r="D46" s="81"/>
      <c r="E46" s="74" t="n">
        <f aca="false">SUM(E42:E45)*20%</f>
        <v>0</v>
      </c>
      <c r="F46" s="74" t="n">
        <f aca="false">SUM(F42:F45)*20%</f>
        <v>0</v>
      </c>
      <c r="G46" s="74" t="n">
        <f aca="false">SUM(G42:G45)*20%</f>
        <v>0</v>
      </c>
      <c r="H46" s="74" t="n">
        <f aca="false">SUM(H42:H45)*20%</f>
        <v>0</v>
      </c>
    </row>
    <row r="47" customFormat="false" ht="14.25" hidden="false" customHeight="false" outlineLevel="0" collapsed="false">
      <c r="A47" s="70" t="s">
        <v>91</v>
      </c>
      <c r="B47" s="71" t="s">
        <v>92</v>
      </c>
      <c r="C47" s="71"/>
      <c r="D47" s="71"/>
      <c r="E47" s="60" t="n">
        <v>0</v>
      </c>
      <c r="F47" s="60" t="n">
        <v>0</v>
      </c>
      <c r="G47" s="60" t="n">
        <v>0</v>
      </c>
      <c r="H47" s="60" t="n">
        <v>0</v>
      </c>
    </row>
    <row r="48" customFormat="false" ht="15" hidden="false" customHeight="false" outlineLevel="0" collapsed="false">
      <c r="A48" s="64" t="s">
        <v>93</v>
      </c>
      <c r="B48" s="64"/>
      <c r="C48" s="64"/>
      <c r="D48" s="64"/>
      <c r="E48" s="82" t="n">
        <f aca="false">SUM(E37:E47)</f>
        <v>1596.27</v>
      </c>
      <c r="F48" s="82" t="n">
        <f aca="false">SUM(F37:F47)</f>
        <v>2161.07</v>
      </c>
      <c r="G48" s="82" t="n">
        <f aca="false">SUM(G37:G47)</f>
        <v>1596.27</v>
      </c>
      <c r="H48" s="82" t="n">
        <f aca="false">SUM(H37:H47)</f>
        <v>2161.07</v>
      </c>
    </row>
    <row r="49" customFormat="false" ht="15" hidden="false" customHeight="false" outlineLevel="0" collapsed="false">
      <c r="A49" s="83"/>
      <c r="B49" s="83"/>
      <c r="C49" s="83"/>
      <c r="D49" s="83"/>
      <c r="E49" s="84"/>
    </row>
    <row r="50" customFormat="false" ht="15" hidden="false" customHeight="false" outlineLevel="0" collapsed="false">
      <c r="A50" s="83"/>
      <c r="B50" s="83"/>
      <c r="C50" s="83"/>
      <c r="D50" s="83"/>
      <c r="E50" s="84"/>
    </row>
    <row r="52" customFormat="false" ht="15" hidden="false" customHeight="false" outlineLevel="0" collapsed="false">
      <c r="A52" s="46" t="s">
        <v>94</v>
      </c>
      <c r="B52" s="46"/>
      <c r="C52" s="46"/>
      <c r="D52" s="46"/>
      <c r="E52" s="46"/>
      <c r="F52" s="46"/>
      <c r="G52" s="46"/>
      <c r="H52" s="46"/>
    </row>
    <row r="53" customFormat="false" ht="15" hidden="false" customHeight="false" outlineLevel="0" collapsed="false">
      <c r="A53" s="85" t="s">
        <v>95</v>
      </c>
      <c r="B53" s="85"/>
      <c r="C53" s="85"/>
      <c r="D53" s="85"/>
      <c r="E53" s="85"/>
      <c r="F53" s="85"/>
      <c r="G53" s="85"/>
      <c r="H53" s="85"/>
    </row>
    <row r="54" customFormat="false" ht="7.5" hidden="false" customHeight="true" outlineLevel="0" collapsed="false">
      <c r="A54" s="86"/>
      <c r="B54" s="86"/>
      <c r="C54" s="86"/>
      <c r="D54" s="86"/>
      <c r="E54" s="86"/>
    </row>
    <row r="55" customFormat="false" ht="15" hidden="false" customHeight="false" outlineLevel="0" collapsed="false">
      <c r="A55" s="46" t="s">
        <v>96</v>
      </c>
      <c r="B55" s="46"/>
      <c r="C55" s="46"/>
      <c r="D55" s="46"/>
      <c r="E55" s="46" t="s">
        <v>71</v>
      </c>
      <c r="F55" s="67" t="s">
        <v>72</v>
      </c>
      <c r="G55" s="67" t="s">
        <v>73</v>
      </c>
      <c r="H55" s="67" t="s">
        <v>74</v>
      </c>
    </row>
    <row r="56" customFormat="false" ht="15" hidden="false" customHeight="false" outlineLevel="0" collapsed="false">
      <c r="A56" s="47" t="s">
        <v>97</v>
      </c>
      <c r="B56" s="47"/>
      <c r="C56" s="47"/>
      <c r="D56" s="68" t="s">
        <v>76</v>
      </c>
      <c r="E56" s="69" t="s">
        <v>17</v>
      </c>
      <c r="F56" s="69" t="s">
        <v>17</v>
      </c>
      <c r="G56" s="69" t="s">
        <v>17</v>
      </c>
      <c r="H56" s="69" t="s">
        <v>17</v>
      </c>
    </row>
    <row r="57" customFormat="false" ht="14.25" hidden="false" customHeight="false" outlineLevel="0" collapsed="false">
      <c r="A57" s="70" t="s">
        <v>27</v>
      </c>
      <c r="B57" s="71" t="s">
        <v>18</v>
      </c>
      <c r="C57" s="71"/>
      <c r="D57" s="87" t="n">
        <v>0.0833</v>
      </c>
      <c r="E57" s="88" t="n">
        <f aca="false">E48*$D$57</f>
        <v>132.969291</v>
      </c>
      <c r="F57" s="88" t="n">
        <f aca="false">F48*$D$57</f>
        <v>180.017131</v>
      </c>
      <c r="G57" s="88" t="n">
        <f aca="false">G48*$D$57</f>
        <v>132.969291</v>
      </c>
      <c r="H57" s="88" t="n">
        <f aca="false">H48*$D$57</f>
        <v>180.017131</v>
      </c>
    </row>
    <row r="58" customFormat="false" ht="14.25" hidden="false" customHeight="false" outlineLevel="0" collapsed="false">
      <c r="A58" s="70" t="s">
        <v>98</v>
      </c>
      <c r="B58" s="89" t="s">
        <v>19</v>
      </c>
      <c r="C58" s="89"/>
      <c r="D58" s="90" t="n">
        <v>0.0833</v>
      </c>
      <c r="E58" s="91" t="n">
        <f aca="false">E48*$D$58</f>
        <v>132.969291</v>
      </c>
      <c r="F58" s="91" t="n">
        <f aca="false">F48*$D$58</f>
        <v>180.017131</v>
      </c>
      <c r="G58" s="91" t="n">
        <f aca="false">G48*$D$58</f>
        <v>132.969291</v>
      </c>
      <c r="H58" s="91" t="n">
        <f aca="false">H48*$D$58</f>
        <v>180.017131</v>
      </c>
    </row>
    <row r="59" customFormat="false" ht="15" hidden="false" customHeight="false" outlineLevel="0" collapsed="false">
      <c r="A59" s="92" t="s">
        <v>99</v>
      </c>
      <c r="B59" s="71" t="s">
        <v>100</v>
      </c>
      <c r="C59" s="71"/>
      <c r="D59" s="87" t="n">
        <v>0.0377</v>
      </c>
      <c r="E59" s="93" t="n">
        <f aca="false">E48*$D$59</f>
        <v>60.179379</v>
      </c>
      <c r="F59" s="93" t="n">
        <f aca="false">F48*$D$59</f>
        <v>81.472339</v>
      </c>
      <c r="G59" s="93" t="n">
        <f aca="false">G48*$D$59</f>
        <v>60.179379</v>
      </c>
      <c r="H59" s="93" t="n">
        <f aca="false">H48*$D$59</f>
        <v>81.472339</v>
      </c>
      <c r="K59" s="94"/>
    </row>
    <row r="60" customFormat="false" ht="15" hidden="false" customHeight="false" outlineLevel="0" collapsed="false">
      <c r="A60" s="92" t="s">
        <v>29</v>
      </c>
      <c r="B60" s="71" t="s">
        <v>101</v>
      </c>
      <c r="C60" s="71"/>
      <c r="D60" s="95" t="n">
        <f aca="false">SUM(D58:D59)</f>
        <v>0.121</v>
      </c>
      <c r="E60" s="96" t="n">
        <f aca="false">SUM(E58:E59)</f>
        <v>193.14867</v>
      </c>
      <c r="F60" s="96" t="n">
        <f aca="false">SUM(F58:F59)</f>
        <v>261.48947</v>
      </c>
      <c r="G60" s="96" t="n">
        <f aca="false">SUM(G58:G59)</f>
        <v>193.14867</v>
      </c>
      <c r="H60" s="96" t="n">
        <f aca="false">SUM(H58:H59)</f>
        <v>261.48947</v>
      </c>
      <c r="K60" s="97"/>
    </row>
    <row r="61" customFormat="false" ht="15" hidden="false" customHeight="false" outlineLevel="0" collapsed="false">
      <c r="A61" s="98" t="s">
        <v>32</v>
      </c>
      <c r="B61" s="71" t="s">
        <v>102</v>
      </c>
      <c r="C61" s="71"/>
      <c r="D61" s="99" t="n">
        <v>0</v>
      </c>
      <c r="E61" s="100" t="n">
        <f aca="false">SUM(E57,E60)*$D$61</f>
        <v>0</v>
      </c>
      <c r="F61" s="100" t="n">
        <f aca="false">SUM(F57,F60)*$D$61</f>
        <v>0</v>
      </c>
      <c r="G61" s="100" t="n">
        <f aca="false">SUM(G57,G60)*$D$61</f>
        <v>0</v>
      </c>
      <c r="H61" s="100" t="n">
        <f aca="false">SUM(H57,H60)*$D$61</f>
        <v>0</v>
      </c>
      <c r="K61" s="97"/>
    </row>
    <row r="62" customFormat="false" ht="15" hidden="false" customHeight="false" outlineLevel="0" collapsed="false">
      <c r="A62" s="64" t="s">
        <v>103</v>
      </c>
      <c r="B62" s="64"/>
      <c r="C62" s="64"/>
      <c r="D62" s="64"/>
      <c r="E62" s="101" t="n">
        <f aca="false">SUM(E57,E60,E61)</f>
        <v>326.117961</v>
      </c>
      <c r="F62" s="101" t="n">
        <f aca="false">SUM(F57,F60,F61)</f>
        <v>441.506601</v>
      </c>
      <c r="G62" s="101" t="n">
        <f aca="false">SUM(G57,G60,G61)</f>
        <v>326.117961</v>
      </c>
      <c r="H62" s="101" t="n">
        <f aca="false">SUM(H57,H60,H61)</f>
        <v>441.506601</v>
      </c>
      <c r="K62" s="97"/>
    </row>
    <row r="63" customFormat="false" ht="14.25" hidden="false" customHeight="true" outlineLevel="0" collapsed="false">
      <c r="A63" s="86"/>
      <c r="B63" s="86"/>
      <c r="C63" s="86"/>
      <c r="D63" s="86"/>
      <c r="E63" s="86"/>
      <c r="K63" s="97"/>
    </row>
    <row r="64" customFormat="false" ht="15" hidden="false" customHeight="false" outlineLevel="0" collapsed="false">
      <c r="A64" s="46" t="s">
        <v>104</v>
      </c>
      <c r="B64" s="46"/>
      <c r="C64" s="46"/>
      <c r="D64" s="46"/>
      <c r="E64" s="46" t="s">
        <v>71</v>
      </c>
      <c r="F64" s="67" t="s">
        <v>72</v>
      </c>
      <c r="G64" s="67" t="s">
        <v>73</v>
      </c>
      <c r="H64" s="67" t="s">
        <v>74</v>
      </c>
    </row>
    <row r="65" customFormat="false" ht="15" hidden="false" customHeight="false" outlineLevel="0" collapsed="false">
      <c r="A65" s="47" t="s">
        <v>105</v>
      </c>
      <c r="B65" s="47"/>
      <c r="C65" s="47"/>
      <c r="D65" s="68" t="s">
        <v>76</v>
      </c>
      <c r="E65" s="69" t="s">
        <v>17</v>
      </c>
      <c r="F65" s="69" t="s">
        <v>17</v>
      </c>
      <c r="G65" s="69" t="s">
        <v>17</v>
      </c>
      <c r="H65" s="69" t="s">
        <v>17</v>
      </c>
    </row>
    <row r="66" customFormat="false" ht="15" hidden="false" customHeight="false" outlineLevel="0" collapsed="false">
      <c r="A66" s="70" t="s">
        <v>27</v>
      </c>
      <c r="B66" s="71" t="s">
        <v>106</v>
      </c>
      <c r="C66" s="71"/>
      <c r="D66" s="102" t="n">
        <v>0.2</v>
      </c>
      <c r="E66" s="103" t="n">
        <f aca="false">($E$48+$E$62)*$D$66</f>
        <v>384.4775922</v>
      </c>
      <c r="F66" s="103" t="n">
        <f aca="false">(F48+F62)*$D$66</f>
        <v>520.5153202</v>
      </c>
      <c r="G66" s="103" t="n">
        <f aca="false">(G48+G62)*$D$66</f>
        <v>384.4775922</v>
      </c>
      <c r="H66" s="103" t="n">
        <f aca="false">(H48+H62)*$D$66</f>
        <v>520.5153202</v>
      </c>
    </row>
    <row r="67" customFormat="false" ht="15" hidden="false" customHeight="false" outlineLevel="0" collapsed="false">
      <c r="A67" s="70" t="s">
        <v>29</v>
      </c>
      <c r="B67" s="71" t="s">
        <v>107</v>
      </c>
      <c r="C67" s="71"/>
      <c r="D67" s="102" t="n">
        <v>0.025</v>
      </c>
      <c r="E67" s="103" t="n">
        <f aca="false">(E$48+E$62)*$D$67</f>
        <v>48.059699025</v>
      </c>
      <c r="F67" s="103" t="n">
        <f aca="false">(F$48+F$62)*$D$67</f>
        <v>65.064415025</v>
      </c>
      <c r="G67" s="103" t="n">
        <f aca="false">(G$48+G$62)*$D$67</f>
        <v>48.059699025</v>
      </c>
      <c r="H67" s="103" t="n">
        <f aca="false">(H$48+H$62)*$D$67</f>
        <v>65.064415025</v>
      </c>
    </row>
    <row r="68" customFormat="false" ht="15" hidden="false" customHeight="false" outlineLevel="0" collapsed="false">
      <c r="A68" s="70" t="s">
        <v>32</v>
      </c>
      <c r="B68" s="71" t="s">
        <v>108</v>
      </c>
      <c r="C68" s="71"/>
      <c r="D68" s="102" t="n">
        <v>0.03</v>
      </c>
      <c r="E68" s="103" t="n">
        <f aca="false">(E48+E62)*$D$68</f>
        <v>57.67163883</v>
      </c>
      <c r="F68" s="103" t="n">
        <f aca="false">(F48+F62)*$D$68</f>
        <v>78.07729803</v>
      </c>
      <c r="G68" s="103" t="n">
        <f aca="false">(G48+G62)*$D$68</f>
        <v>57.67163883</v>
      </c>
      <c r="H68" s="103" t="n">
        <f aca="false">(H48+H62)*$D$68</f>
        <v>78.07729803</v>
      </c>
    </row>
    <row r="69" customFormat="false" ht="15" hidden="false" customHeight="false" outlineLevel="0" collapsed="false">
      <c r="A69" s="70" t="s">
        <v>34</v>
      </c>
      <c r="B69" s="71" t="s">
        <v>109</v>
      </c>
      <c r="C69" s="71"/>
      <c r="D69" s="102" t="n">
        <v>0.015</v>
      </c>
      <c r="E69" s="103" t="n">
        <f aca="false">(E48+E62)*$D$69</f>
        <v>28.835819415</v>
      </c>
      <c r="F69" s="103" t="n">
        <f aca="false">(F48+F62)*$D$69</f>
        <v>39.038649015</v>
      </c>
      <c r="G69" s="103" t="n">
        <f aca="false">(G48+G62)*$D$69</f>
        <v>28.835819415</v>
      </c>
      <c r="H69" s="103" t="n">
        <f aca="false">(H48+H62)*$D$69</f>
        <v>39.038649015</v>
      </c>
    </row>
    <row r="70" customFormat="false" ht="15" hidden="false" customHeight="false" outlineLevel="0" collapsed="false">
      <c r="A70" s="70" t="s">
        <v>81</v>
      </c>
      <c r="B70" s="71" t="s">
        <v>110</v>
      </c>
      <c r="C70" s="79" t="n">
        <v>499</v>
      </c>
      <c r="D70" s="102" t="n">
        <v>0.01</v>
      </c>
      <c r="E70" s="103" t="n">
        <f aca="false">(E48+E62)*$D$70</f>
        <v>19.22387961</v>
      </c>
      <c r="F70" s="103" t="n">
        <f aca="false">(F48+F62)*$D$70</f>
        <v>26.02576601</v>
      </c>
      <c r="G70" s="103" t="n">
        <f aca="false">(G48+G62)*$D$70</f>
        <v>19.22387961</v>
      </c>
      <c r="H70" s="103" t="n">
        <f aca="false">(H48+H62)*$D$70</f>
        <v>26.02576601</v>
      </c>
    </row>
    <row r="71" customFormat="false" ht="15" hidden="false" customHeight="false" outlineLevel="0" collapsed="false">
      <c r="A71" s="70" t="s">
        <v>83</v>
      </c>
      <c r="B71" s="71" t="s">
        <v>111</v>
      </c>
      <c r="C71" s="71"/>
      <c r="D71" s="102" t="n">
        <v>0.006</v>
      </c>
      <c r="E71" s="103" t="n">
        <f aca="false">(E48+E62)*$D$71</f>
        <v>11.534327766</v>
      </c>
      <c r="F71" s="103" t="n">
        <f aca="false">(F48+F62)*$D$71</f>
        <v>15.615459606</v>
      </c>
      <c r="G71" s="103" t="n">
        <f aca="false">(G48+G62)*$D$71</f>
        <v>11.534327766</v>
      </c>
      <c r="H71" s="103" t="n">
        <f aca="false">(H48+H62)*$D$71</f>
        <v>15.615459606</v>
      </c>
    </row>
    <row r="72" customFormat="false" ht="15" hidden="false" customHeight="false" outlineLevel="0" collapsed="false">
      <c r="A72" s="70" t="s">
        <v>85</v>
      </c>
      <c r="B72" s="71" t="s">
        <v>112</v>
      </c>
      <c r="C72" s="71"/>
      <c r="D72" s="102" t="n">
        <v>0.002</v>
      </c>
      <c r="E72" s="103" t="n">
        <f aca="false">(E48+E62)*$D$72</f>
        <v>3.844775922</v>
      </c>
      <c r="F72" s="103" t="n">
        <f aca="false">(F48+F62)*$D$72</f>
        <v>5.205153202</v>
      </c>
      <c r="G72" s="103" t="n">
        <f aca="false">(G48+G62)*$D$72</f>
        <v>3.844775922</v>
      </c>
      <c r="H72" s="103" t="n">
        <f aca="false">(H48+H62)*$D$72</f>
        <v>5.205153202</v>
      </c>
    </row>
    <row r="73" customFormat="false" ht="15" hidden="false" customHeight="false" outlineLevel="0" collapsed="false">
      <c r="A73" s="70" t="s">
        <v>87</v>
      </c>
      <c r="B73" s="71" t="s">
        <v>113</v>
      </c>
      <c r="C73" s="71"/>
      <c r="D73" s="102" t="n">
        <v>0.08</v>
      </c>
      <c r="E73" s="103" t="n">
        <f aca="false">(E48+E62)*$D$73</f>
        <v>153.79103688</v>
      </c>
      <c r="F73" s="103" t="n">
        <f aca="false">(F48+F62)*$D$73</f>
        <v>208.20612808</v>
      </c>
      <c r="G73" s="103" t="n">
        <f aca="false">(G48+G62)*$D$73</f>
        <v>153.79103688</v>
      </c>
      <c r="H73" s="103" t="n">
        <f aca="false">(H48+H62)*$D$73</f>
        <v>208.20612808</v>
      </c>
    </row>
    <row r="74" customFormat="false" ht="15" hidden="false" customHeight="false" outlineLevel="0" collapsed="false">
      <c r="A74" s="64" t="s">
        <v>114</v>
      </c>
      <c r="B74" s="64"/>
      <c r="C74" s="64"/>
      <c r="D74" s="104" t="n">
        <f aca="false">SUM(D66:D73)</f>
        <v>0.368</v>
      </c>
      <c r="E74" s="101" t="n">
        <f aca="false">SUM(E66:E73)</f>
        <v>707.438769648</v>
      </c>
      <c r="F74" s="101" t="n">
        <f aca="false">SUM(F66:F73)</f>
        <v>957.748189168</v>
      </c>
      <c r="G74" s="101" t="n">
        <f aca="false">SUM(G66:G73)</f>
        <v>707.438769648</v>
      </c>
      <c r="H74" s="101" t="n">
        <f aca="false">SUM(H66:H73)</f>
        <v>957.748189168</v>
      </c>
    </row>
    <row r="75" customFormat="false" ht="7.5" hidden="false" customHeight="true" outlineLevel="0" collapsed="false">
      <c r="A75" s="86"/>
      <c r="B75" s="86"/>
      <c r="C75" s="86"/>
      <c r="D75" s="86"/>
      <c r="E75" s="86"/>
    </row>
    <row r="76" customFormat="false" ht="15" hidden="false" customHeight="false" outlineLevel="0" collapsed="false">
      <c r="A76" s="46" t="s">
        <v>115</v>
      </c>
      <c r="B76" s="46"/>
      <c r="C76" s="46"/>
      <c r="D76" s="46"/>
      <c r="E76" s="46" t="s">
        <v>71</v>
      </c>
      <c r="F76" s="67" t="s">
        <v>72</v>
      </c>
      <c r="G76" s="67" t="s">
        <v>73</v>
      </c>
      <c r="H76" s="67" t="s">
        <v>74</v>
      </c>
    </row>
    <row r="77" customFormat="false" ht="15" hidden="false" customHeight="false" outlineLevel="0" collapsed="false">
      <c r="A77" s="47" t="s">
        <v>116</v>
      </c>
      <c r="B77" s="47"/>
      <c r="C77" s="47"/>
      <c r="D77" s="68" t="s">
        <v>117</v>
      </c>
      <c r="E77" s="69" t="s">
        <v>17</v>
      </c>
      <c r="F77" s="69" t="s">
        <v>17</v>
      </c>
      <c r="G77" s="69" t="s">
        <v>17</v>
      </c>
      <c r="H77" s="69" t="s">
        <v>17</v>
      </c>
    </row>
    <row r="78" customFormat="false" ht="14.25" hidden="false" customHeight="false" outlineLevel="0" collapsed="false">
      <c r="A78" s="78" t="s">
        <v>27</v>
      </c>
      <c r="B78" s="76" t="s">
        <v>118</v>
      </c>
      <c r="C78" s="17" t="n">
        <v>21</v>
      </c>
      <c r="D78" s="77" t="n">
        <v>0.06</v>
      </c>
      <c r="E78" s="74" t="n">
        <f aca="false">$C$78*$E$28*$E$27</f>
        <v>147</v>
      </c>
      <c r="F78" s="74" t="n">
        <f aca="false">$C$78*$E$28*$E$27</f>
        <v>147</v>
      </c>
      <c r="G78" s="74" t="n">
        <f aca="false">$C$78*$E$28*$E$27</f>
        <v>147</v>
      </c>
      <c r="H78" s="74" t="n">
        <f aca="false">$C$78*$E$28*$E$27</f>
        <v>147</v>
      </c>
    </row>
    <row r="79" customFormat="false" ht="14.25" hidden="false" customHeight="false" outlineLevel="0" collapsed="false">
      <c r="A79" s="78"/>
      <c r="B79" s="76" t="s">
        <v>119</v>
      </c>
      <c r="C79" s="17"/>
      <c r="D79" s="77"/>
      <c r="E79" s="74" t="n">
        <f aca="false">IF($C$78=0,0,-($E$37*$D$78))</f>
        <v>-95.7762</v>
      </c>
      <c r="F79" s="74" t="n">
        <f aca="false">IF($C$78=0,0,-($F$37*$D$78))</f>
        <v>-95.7762</v>
      </c>
      <c r="G79" s="74" t="n">
        <f aca="false">IF($C$78=0,0,-($G$37*$D$78))</f>
        <v>-95.7762</v>
      </c>
      <c r="H79" s="74" t="n">
        <f aca="false">IF($C$78=0,0,-($H$37*$D$78))</f>
        <v>-95.7762</v>
      </c>
    </row>
    <row r="80" customFormat="false" ht="14.25" hidden="false" customHeight="false" outlineLevel="0" collapsed="false">
      <c r="A80" s="78"/>
      <c r="B80" s="71" t="s">
        <v>23</v>
      </c>
      <c r="C80" s="71"/>
      <c r="D80" s="71"/>
      <c r="E80" s="105" t="n">
        <f aca="false">SUM($E$78:$E$79)</f>
        <v>51.2238</v>
      </c>
      <c r="F80" s="105" t="n">
        <f aca="false">SUM($F$78:$F$79)</f>
        <v>51.2238</v>
      </c>
      <c r="G80" s="105" t="n">
        <f aca="false">SUM($G$78:$G$79)</f>
        <v>51.2238</v>
      </c>
      <c r="H80" s="105" t="n">
        <f aca="false">SUM($H$78:$H$79)</f>
        <v>51.2238</v>
      </c>
    </row>
    <row r="81" customFormat="false" ht="14.25" hidden="false" customHeight="false" outlineLevel="0" collapsed="false">
      <c r="A81" s="78" t="s">
        <v>29</v>
      </c>
      <c r="B81" s="76" t="s">
        <v>120</v>
      </c>
      <c r="C81" s="17" t="n">
        <v>21</v>
      </c>
      <c r="D81" s="77" t="n">
        <v>0.2</v>
      </c>
      <c r="E81" s="74" t="n">
        <f aca="false">$C$81*$E$29</f>
        <v>612.15</v>
      </c>
      <c r="F81" s="74" t="n">
        <f aca="false">$C$81*$E$29</f>
        <v>612.15</v>
      </c>
      <c r="G81" s="74" t="n">
        <f aca="false">$C$81*$E$29</f>
        <v>612.15</v>
      </c>
      <c r="H81" s="74" t="n">
        <f aca="false">$C$81*$E$29</f>
        <v>612.15</v>
      </c>
    </row>
    <row r="82" customFormat="false" ht="14.25" hidden="false" customHeight="false" outlineLevel="0" collapsed="false">
      <c r="A82" s="78"/>
      <c r="B82" s="76" t="s">
        <v>119</v>
      </c>
      <c r="C82" s="17"/>
      <c r="D82" s="77"/>
      <c r="E82" s="74" t="n">
        <f aca="false">-$E$81*$D$81</f>
        <v>-122.43</v>
      </c>
      <c r="F82" s="74" t="n">
        <f aca="false">-$F$81*$D$81</f>
        <v>-122.43</v>
      </c>
      <c r="G82" s="74" t="n">
        <f aca="false">-$G$81*$D$81</f>
        <v>-122.43</v>
      </c>
      <c r="H82" s="74" t="n">
        <f aca="false">-$H$81*$D$81</f>
        <v>-122.43</v>
      </c>
    </row>
    <row r="83" customFormat="false" ht="14.25" hidden="false" customHeight="false" outlineLevel="0" collapsed="false">
      <c r="A83" s="78"/>
      <c r="B83" s="71" t="s">
        <v>23</v>
      </c>
      <c r="C83" s="71"/>
      <c r="D83" s="71"/>
      <c r="E83" s="105" t="n">
        <f aca="false">SUM($E$81:$E$82)</f>
        <v>489.72</v>
      </c>
      <c r="F83" s="105" t="n">
        <f aca="false">SUM($F$81:$F$82)</f>
        <v>489.72</v>
      </c>
      <c r="G83" s="105" t="n">
        <f aca="false">SUM($G$81:$G$82)</f>
        <v>489.72</v>
      </c>
      <c r="H83" s="105" t="n">
        <f aca="false">SUM($H$81:$H$82)</f>
        <v>489.72</v>
      </c>
    </row>
    <row r="84" customFormat="false" ht="14.25" hidden="false" customHeight="false" outlineLevel="0" collapsed="false">
      <c r="A84" s="70" t="s">
        <v>32</v>
      </c>
      <c r="B84" s="106" t="s">
        <v>121</v>
      </c>
      <c r="C84" s="106"/>
      <c r="D84" s="106"/>
      <c r="E84" s="107" t="n">
        <v>51.88</v>
      </c>
      <c r="F84" s="107" t="n">
        <f aca="false">E84</f>
        <v>51.88</v>
      </c>
      <c r="G84" s="107" t="n">
        <f aca="false">E84</f>
        <v>51.88</v>
      </c>
      <c r="H84" s="107" t="n">
        <f aca="false">E84</f>
        <v>51.88</v>
      </c>
    </row>
    <row r="85" customFormat="false" ht="14.25" hidden="false" customHeight="false" outlineLevel="0" collapsed="false">
      <c r="A85" s="70" t="s">
        <v>34</v>
      </c>
      <c r="B85" s="71" t="s">
        <v>122</v>
      </c>
      <c r="C85" s="71"/>
      <c r="D85" s="71"/>
      <c r="E85" s="108" t="n">
        <v>3.53</v>
      </c>
      <c r="F85" s="108" t="n">
        <f aca="false">E85</f>
        <v>3.53</v>
      </c>
      <c r="G85" s="108" t="n">
        <f aca="false">E85</f>
        <v>3.53</v>
      </c>
      <c r="H85" s="108" t="n">
        <f aca="false">G85</f>
        <v>3.53</v>
      </c>
    </row>
    <row r="86" customFormat="false" ht="14.25" hidden="false" customHeight="false" outlineLevel="0" collapsed="false">
      <c r="A86" s="70" t="s">
        <v>81</v>
      </c>
      <c r="B86" s="71" t="s">
        <v>123</v>
      </c>
      <c r="C86" s="71"/>
      <c r="D86" s="71"/>
      <c r="E86" s="74" t="n">
        <v>0</v>
      </c>
      <c r="F86" s="74" t="n">
        <v>0</v>
      </c>
      <c r="G86" s="74" t="n">
        <v>0</v>
      </c>
      <c r="H86" s="74" t="n">
        <v>0</v>
      </c>
    </row>
    <row r="87" customFormat="false" ht="14.25" hidden="false" customHeight="false" outlineLevel="0" collapsed="false">
      <c r="A87" s="70" t="s">
        <v>83</v>
      </c>
      <c r="B87" s="106" t="s">
        <v>124</v>
      </c>
      <c r="C87" s="106"/>
      <c r="D87" s="106"/>
      <c r="E87" s="74" t="n">
        <v>0</v>
      </c>
      <c r="F87" s="74" t="n">
        <v>0</v>
      </c>
      <c r="G87" s="74" t="n">
        <v>0</v>
      </c>
      <c r="H87" s="74" t="n">
        <v>0</v>
      </c>
    </row>
    <row r="88" customFormat="false" ht="14.25" hidden="false" customHeight="false" outlineLevel="0" collapsed="false">
      <c r="A88" s="70" t="s">
        <v>85</v>
      </c>
      <c r="B88" s="106" t="s">
        <v>92</v>
      </c>
      <c r="C88" s="106"/>
      <c r="D88" s="106"/>
      <c r="E88" s="74" t="n">
        <v>0</v>
      </c>
      <c r="F88" s="74" t="n">
        <v>0</v>
      </c>
      <c r="G88" s="74" t="n">
        <v>0</v>
      </c>
      <c r="H88" s="74" t="n">
        <v>0</v>
      </c>
    </row>
    <row r="89" customFormat="false" ht="14.25" hidden="false" customHeight="false" outlineLevel="0" collapsed="false">
      <c r="A89" s="70" t="s">
        <v>87</v>
      </c>
      <c r="B89" s="106" t="s">
        <v>92</v>
      </c>
      <c r="C89" s="106"/>
      <c r="D89" s="106"/>
      <c r="E89" s="74" t="n">
        <v>0</v>
      </c>
      <c r="F89" s="74" t="n">
        <v>0</v>
      </c>
      <c r="G89" s="74" t="n">
        <v>0</v>
      </c>
      <c r="H89" s="74" t="n">
        <v>0</v>
      </c>
    </row>
    <row r="90" customFormat="false" ht="15" hidden="false" customHeight="false" outlineLevel="0" collapsed="false">
      <c r="A90" s="64" t="s">
        <v>125</v>
      </c>
      <c r="B90" s="64"/>
      <c r="C90" s="64"/>
      <c r="D90" s="64"/>
      <c r="E90" s="65" t="n">
        <f aca="false">SUM(E80,E83,E84:E89)</f>
        <v>596.3538</v>
      </c>
      <c r="F90" s="65" t="n">
        <f aca="false">SUM(F80,F83,F84:F89)</f>
        <v>596.3538</v>
      </c>
      <c r="G90" s="65" t="n">
        <f aca="false">SUM(G80,G83,G84:G89)</f>
        <v>596.3538</v>
      </c>
      <c r="H90" s="65" t="n">
        <f aca="false">SUM(H80,H83,H84:H89)</f>
        <v>596.3538</v>
      </c>
    </row>
    <row r="91" customFormat="false" ht="7.5" hidden="false" customHeight="true" outlineLevel="0" collapsed="false">
      <c r="A91" s="86"/>
      <c r="B91" s="86"/>
      <c r="C91" s="86"/>
      <c r="D91" s="86"/>
      <c r="E91" s="86"/>
    </row>
    <row r="92" customFormat="false" ht="15" hidden="false" customHeight="false" outlineLevel="0" collapsed="false">
      <c r="A92" s="46" t="s">
        <v>126</v>
      </c>
      <c r="B92" s="46"/>
      <c r="C92" s="46"/>
      <c r="D92" s="46"/>
      <c r="E92" s="46" t="s">
        <v>71</v>
      </c>
      <c r="F92" s="67" t="s">
        <v>72</v>
      </c>
      <c r="G92" s="67" t="s">
        <v>73</v>
      </c>
      <c r="H92" s="67" t="s">
        <v>74</v>
      </c>
    </row>
    <row r="93" customFormat="false" ht="15" hidden="false" customHeight="false" outlineLevel="0" collapsed="false">
      <c r="A93" s="47" t="s">
        <v>127</v>
      </c>
      <c r="B93" s="47"/>
      <c r="C93" s="47"/>
      <c r="D93" s="47"/>
      <c r="E93" s="69" t="s">
        <v>17</v>
      </c>
      <c r="F93" s="69" t="s">
        <v>17</v>
      </c>
      <c r="G93" s="69" t="s">
        <v>17</v>
      </c>
      <c r="H93" s="69" t="s">
        <v>17</v>
      </c>
    </row>
    <row r="94" customFormat="false" ht="14.25" hidden="false" customHeight="false" outlineLevel="0" collapsed="false">
      <c r="A94" s="70" t="s">
        <v>128</v>
      </c>
      <c r="B94" s="109" t="s">
        <v>97</v>
      </c>
      <c r="C94" s="109"/>
      <c r="D94" s="109"/>
      <c r="E94" s="105" t="n">
        <f aca="false">E62</f>
        <v>326.117961</v>
      </c>
      <c r="F94" s="105" t="n">
        <f aca="false">F62</f>
        <v>441.506601</v>
      </c>
      <c r="G94" s="105" t="n">
        <f aca="false">G62</f>
        <v>326.117961</v>
      </c>
      <c r="H94" s="105" t="n">
        <f aca="false">H62</f>
        <v>441.506601</v>
      </c>
    </row>
    <row r="95" customFormat="false" ht="14.25" hidden="false" customHeight="false" outlineLevel="0" collapsed="false">
      <c r="A95" s="70" t="s">
        <v>129</v>
      </c>
      <c r="B95" s="71" t="s">
        <v>105</v>
      </c>
      <c r="C95" s="71"/>
      <c r="D95" s="71"/>
      <c r="E95" s="105" t="n">
        <f aca="false">E74</f>
        <v>707.438769648</v>
      </c>
      <c r="F95" s="105" t="n">
        <f aca="false">F74</f>
        <v>957.748189168</v>
      </c>
      <c r="G95" s="105" t="n">
        <f aca="false">G74</f>
        <v>707.438769648</v>
      </c>
      <c r="H95" s="105" t="n">
        <f aca="false">H74</f>
        <v>957.748189168</v>
      </c>
    </row>
    <row r="96" customFormat="false" ht="14.25" hidden="false" customHeight="false" outlineLevel="0" collapsed="false">
      <c r="A96" s="70" t="s">
        <v>130</v>
      </c>
      <c r="B96" s="71" t="s">
        <v>116</v>
      </c>
      <c r="C96" s="71"/>
      <c r="D96" s="71"/>
      <c r="E96" s="105" t="n">
        <f aca="false">E90</f>
        <v>596.3538</v>
      </c>
      <c r="F96" s="105" t="n">
        <f aca="false">F90</f>
        <v>596.3538</v>
      </c>
      <c r="G96" s="105" t="n">
        <f aca="false">G90</f>
        <v>596.3538</v>
      </c>
      <c r="H96" s="105" t="n">
        <f aca="false">H90</f>
        <v>596.3538</v>
      </c>
    </row>
    <row r="97" customFormat="false" ht="15" hidden="false" customHeight="false" outlineLevel="0" collapsed="false">
      <c r="A97" s="64" t="s">
        <v>131</v>
      </c>
      <c r="B97" s="64"/>
      <c r="C97" s="64"/>
      <c r="D97" s="64"/>
      <c r="E97" s="65" t="n">
        <f aca="false">SUM(E94:E96)</f>
        <v>1629.910530648</v>
      </c>
      <c r="F97" s="65" t="n">
        <f aca="false">SUM(F94:F96)</f>
        <v>1995.608590168</v>
      </c>
      <c r="G97" s="65" t="n">
        <f aca="false">SUM(G94:G96)</f>
        <v>1629.910530648</v>
      </c>
      <c r="H97" s="65" t="n">
        <f aca="false">SUM(H94:H96)</f>
        <v>1995.608590168</v>
      </c>
    </row>
    <row r="98" customFormat="false" ht="42.75" hidden="false" customHeight="true" outlineLevel="0" collapsed="false"/>
    <row r="99" customFormat="false" ht="15" hidden="false" customHeight="false" outlineLevel="0" collapsed="false">
      <c r="A99" s="46" t="s">
        <v>132</v>
      </c>
      <c r="B99" s="46"/>
      <c r="C99" s="46"/>
      <c r="D99" s="46"/>
      <c r="E99" s="46" t="s">
        <v>71</v>
      </c>
      <c r="F99" s="67" t="s">
        <v>72</v>
      </c>
      <c r="G99" s="67" t="s">
        <v>73</v>
      </c>
      <c r="H99" s="67" t="s">
        <v>74</v>
      </c>
    </row>
    <row r="100" customFormat="false" ht="15" hidden="false" customHeight="false" outlineLevel="0" collapsed="false">
      <c r="A100" s="47" t="s">
        <v>133</v>
      </c>
      <c r="B100" s="47"/>
      <c r="C100" s="47"/>
      <c r="D100" s="68" t="s">
        <v>76</v>
      </c>
      <c r="E100" s="69" t="s">
        <v>17</v>
      </c>
      <c r="F100" s="69" t="s">
        <v>17</v>
      </c>
      <c r="G100" s="69" t="s">
        <v>17</v>
      </c>
      <c r="H100" s="69" t="s">
        <v>17</v>
      </c>
      <c r="I100" s="75"/>
    </row>
    <row r="101" customFormat="false" ht="15" hidden="false" customHeight="false" outlineLevel="0" collapsed="false">
      <c r="A101" s="70" t="s">
        <v>27</v>
      </c>
      <c r="B101" s="71" t="s">
        <v>134</v>
      </c>
      <c r="C101" s="71"/>
      <c r="D101" s="102" t="n">
        <f aca="false">0.42%</f>
        <v>0.0042</v>
      </c>
      <c r="E101" s="74" t="n">
        <f aca="false">E48*$D$101</f>
        <v>6.704334</v>
      </c>
      <c r="F101" s="74" t="n">
        <f aca="false">F48*$D$101</f>
        <v>9.076494</v>
      </c>
      <c r="G101" s="74" t="n">
        <f aca="false">G48*$D$101</f>
        <v>6.704334</v>
      </c>
      <c r="H101" s="74" t="n">
        <f aca="false">H48*$D$101</f>
        <v>9.076494</v>
      </c>
      <c r="I101" s="1"/>
    </row>
    <row r="102" customFormat="false" ht="15" hidden="false" customHeight="false" outlineLevel="0" collapsed="false">
      <c r="A102" s="70" t="s">
        <v>29</v>
      </c>
      <c r="B102" s="71" t="s">
        <v>135</v>
      </c>
      <c r="C102" s="71"/>
      <c r="D102" s="102" t="n">
        <f aca="false">D101*0.08</f>
        <v>0.000336</v>
      </c>
      <c r="E102" s="74" t="n">
        <f aca="false">E48*$D$102</f>
        <v>0.53634672</v>
      </c>
      <c r="F102" s="74" t="n">
        <f aca="false">F48*$D$102</f>
        <v>0.72611952</v>
      </c>
      <c r="G102" s="74" t="n">
        <f aca="false">G48*$D$102</f>
        <v>0.53634672</v>
      </c>
      <c r="H102" s="74" t="n">
        <f aca="false">H48*$D$102</f>
        <v>0.72611952</v>
      </c>
    </row>
    <row r="103" customFormat="false" ht="15" hidden="false" customHeight="false" outlineLevel="0" collapsed="false">
      <c r="A103" s="70" t="s">
        <v>32</v>
      </c>
      <c r="B103" s="71" t="s">
        <v>136</v>
      </c>
      <c r="C103" s="71"/>
      <c r="D103" s="102" t="n">
        <f aca="false">3.44%</f>
        <v>0.0344</v>
      </c>
      <c r="E103" s="74" t="n">
        <f aca="false">E48*$D$103</f>
        <v>54.911688</v>
      </c>
      <c r="F103" s="74" t="n">
        <f aca="false">F48*$D$103</f>
        <v>74.340808</v>
      </c>
      <c r="G103" s="74" t="n">
        <f aca="false">G48*$D$103</f>
        <v>54.911688</v>
      </c>
      <c r="H103" s="74" t="n">
        <f aca="false">H48*$D$103</f>
        <v>74.340808</v>
      </c>
    </row>
    <row r="104" customFormat="false" ht="15" hidden="false" customHeight="false" outlineLevel="0" collapsed="false">
      <c r="A104" s="70" t="s">
        <v>34</v>
      </c>
      <c r="B104" s="71" t="s">
        <v>137</v>
      </c>
      <c r="C104" s="71"/>
      <c r="D104" s="102" t="n">
        <f aca="false">7/30/12/5</f>
        <v>0.00388888888888889</v>
      </c>
      <c r="E104" s="74" t="n">
        <f aca="false">E48*$D$104</f>
        <v>6.20771666666667</v>
      </c>
      <c r="F104" s="74" t="n">
        <f aca="false">F48*$D$104</f>
        <v>8.40416111111111</v>
      </c>
      <c r="G104" s="74" t="n">
        <f aca="false">G48*$D$104</f>
        <v>6.20771666666667</v>
      </c>
      <c r="H104" s="74" t="n">
        <f aca="false">H48*$D$104</f>
        <v>8.40416111111111</v>
      </c>
      <c r="J104" s="62"/>
    </row>
    <row r="105" customFormat="false" ht="15" hidden="false" customHeight="false" outlineLevel="0" collapsed="false">
      <c r="A105" s="70" t="s">
        <v>81</v>
      </c>
      <c r="B105" s="71" t="s">
        <v>138</v>
      </c>
      <c r="C105" s="71"/>
      <c r="D105" s="110" t="n">
        <f aca="false">D74</f>
        <v>0.368</v>
      </c>
      <c r="E105" s="74" t="n">
        <f aca="false">E104*$D$105</f>
        <v>2.28443973333333</v>
      </c>
      <c r="F105" s="74" t="n">
        <f aca="false">F104*$D$105</f>
        <v>3.09273128888889</v>
      </c>
      <c r="G105" s="74" t="n">
        <f aca="false">G104*$D$105</f>
        <v>2.28443973333333</v>
      </c>
      <c r="H105" s="74" t="n">
        <f aca="false">H104*$D$105</f>
        <v>3.09273128888889</v>
      </c>
    </row>
    <row r="106" customFormat="false" ht="15" hidden="false" customHeight="false" outlineLevel="0" collapsed="false">
      <c r="A106" s="70" t="s">
        <v>83</v>
      </c>
      <c r="B106" s="71" t="s">
        <v>139</v>
      </c>
      <c r="C106" s="71"/>
      <c r="D106" s="102" t="n">
        <f aca="false">0.062%</f>
        <v>0.00062</v>
      </c>
      <c r="E106" s="74" t="n">
        <f aca="false">E48*$D$106</f>
        <v>0.9896874</v>
      </c>
      <c r="F106" s="74" t="n">
        <f aca="false">F48*$D$106</f>
        <v>1.3398634</v>
      </c>
      <c r="G106" s="74" t="n">
        <f aca="false">G48*$D$106</f>
        <v>0.9896874</v>
      </c>
      <c r="H106" s="74" t="n">
        <f aca="false">H48*$D$106</f>
        <v>1.3398634</v>
      </c>
      <c r="J106" s="62"/>
    </row>
    <row r="107" customFormat="false" ht="15" hidden="false" customHeight="false" outlineLevel="0" collapsed="false">
      <c r="A107" s="64" t="s">
        <v>140</v>
      </c>
      <c r="B107" s="64"/>
      <c r="C107" s="64"/>
      <c r="D107" s="64"/>
      <c r="E107" s="65" t="n">
        <f aca="false">SUM(E101:E106)</f>
        <v>71.63421252</v>
      </c>
      <c r="F107" s="65" t="n">
        <f aca="false">SUM(F101:F106)</f>
        <v>96.98017732</v>
      </c>
      <c r="G107" s="65" t="n">
        <f aca="false">SUM(G101:G106)</f>
        <v>71.63421252</v>
      </c>
      <c r="H107" s="65" t="n">
        <f aca="false">SUM(H101:H106)</f>
        <v>96.98017732</v>
      </c>
    </row>
    <row r="108" customFormat="false" ht="44.25" hidden="false" customHeight="true" outlineLevel="0" collapsed="false"/>
    <row r="109" customFormat="false" ht="15" hidden="false" customHeight="false" outlineLevel="0" collapsed="false">
      <c r="A109" s="46" t="s">
        <v>141</v>
      </c>
      <c r="B109" s="46"/>
      <c r="C109" s="46"/>
      <c r="D109" s="46"/>
      <c r="E109" s="46"/>
      <c r="F109" s="46"/>
      <c r="G109" s="46"/>
      <c r="H109" s="46"/>
    </row>
    <row r="110" customFormat="false" ht="15" hidden="false" customHeight="false" outlineLevel="0" collapsed="false">
      <c r="A110" s="85" t="s">
        <v>142</v>
      </c>
      <c r="B110" s="85"/>
      <c r="C110" s="85"/>
      <c r="D110" s="85"/>
      <c r="E110" s="85"/>
      <c r="F110" s="85"/>
      <c r="G110" s="85"/>
      <c r="H110" s="85"/>
    </row>
    <row r="111" customFormat="false" ht="7.5" hidden="false" customHeight="true" outlineLevel="0" collapsed="false">
      <c r="A111" s="86"/>
      <c r="B111" s="86"/>
      <c r="C111" s="86"/>
      <c r="D111" s="86"/>
      <c r="E111" s="86"/>
    </row>
    <row r="112" customFormat="false" ht="15" hidden="false" customHeight="false" outlineLevel="0" collapsed="false">
      <c r="A112" s="46" t="s">
        <v>143</v>
      </c>
      <c r="B112" s="46"/>
      <c r="C112" s="46"/>
      <c r="D112" s="46"/>
      <c r="E112" s="46" t="s">
        <v>71</v>
      </c>
      <c r="F112" s="67" t="s">
        <v>72</v>
      </c>
      <c r="G112" s="67" t="s">
        <v>73</v>
      </c>
      <c r="H112" s="67" t="s">
        <v>74</v>
      </c>
    </row>
    <row r="113" customFormat="false" ht="15" hidden="false" customHeight="false" outlineLevel="0" collapsed="false">
      <c r="A113" s="47" t="s">
        <v>144</v>
      </c>
      <c r="B113" s="47"/>
      <c r="C113" s="47"/>
      <c r="D113" s="68" t="s">
        <v>76</v>
      </c>
      <c r="E113" s="69" t="s">
        <v>17</v>
      </c>
      <c r="F113" s="69" t="s">
        <v>17</v>
      </c>
      <c r="G113" s="69" t="s">
        <v>17</v>
      </c>
      <c r="H113" s="69" t="s">
        <v>17</v>
      </c>
    </row>
    <row r="114" customFormat="false" ht="14.25" hidden="false" customHeight="false" outlineLevel="0" collapsed="false">
      <c r="A114" s="70" t="s">
        <v>27</v>
      </c>
      <c r="B114" s="71" t="s">
        <v>145</v>
      </c>
      <c r="C114" s="71"/>
      <c r="D114" s="111" t="n">
        <v>0.0833</v>
      </c>
      <c r="E114" s="74" t="n">
        <f aca="false">(E48*$D$114)</f>
        <v>132.969291</v>
      </c>
      <c r="F114" s="74" t="n">
        <f aca="false">(F48*$D$114)</f>
        <v>180.017131</v>
      </c>
      <c r="G114" s="74" t="n">
        <f aca="false">(G48*$D$114)</f>
        <v>132.969291</v>
      </c>
      <c r="H114" s="74" t="n">
        <f aca="false">(H48*$D$114)</f>
        <v>180.017131</v>
      </c>
    </row>
    <row r="115" customFormat="false" ht="14.25" hidden="false" customHeight="false" outlineLevel="0" collapsed="false">
      <c r="A115" s="70" t="s">
        <v>29</v>
      </c>
      <c r="B115" s="71" t="s">
        <v>146</v>
      </c>
      <c r="C115" s="71"/>
      <c r="D115" s="112" t="n">
        <v>0.0139</v>
      </c>
      <c r="E115" s="74" t="n">
        <f aca="false">E48*$D$115</f>
        <v>22.188153</v>
      </c>
      <c r="F115" s="74" t="n">
        <f aca="false">F48*$D$115</f>
        <v>30.038873</v>
      </c>
      <c r="G115" s="74" t="n">
        <f aca="false">G48*$D$115</f>
        <v>22.188153</v>
      </c>
      <c r="H115" s="74" t="n">
        <f aca="false">H48*$D$115</f>
        <v>30.038873</v>
      </c>
    </row>
    <row r="116" customFormat="false" ht="14.25" hidden="false" customHeight="false" outlineLevel="0" collapsed="false">
      <c r="A116" s="70" t="s">
        <v>32</v>
      </c>
      <c r="B116" s="71" t="s">
        <v>144</v>
      </c>
      <c r="C116" s="71"/>
      <c r="D116" s="112" t="n">
        <v>0.0028</v>
      </c>
      <c r="E116" s="74" t="n">
        <f aca="false">E48*$D$116</f>
        <v>4.469556</v>
      </c>
      <c r="F116" s="74" t="n">
        <f aca="false">F48*$D$116</f>
        <v>6.050996</v>
      </c>
      <c r="G116" s="74" t="n">
        <f aca="false">G48*$D$116</f>
        <v>4.469556</v>
      </c>
      <c r="H116" s="74" t="n">
        <f aca="false">H48*$D$116</f>
        <v>6.050996</v>
      </c>
    </row>
    <row r="117" customFormat="false" ht="14.25" hidden="false" customHeight="false" outlineLevel="0" collapsed="false">
      <c r="A117" s="70" t="s">
        <v>34</v>
      </c>
      <c r="B117" s="71" t="s">
        <v>147</v>
      </c>
      <c r="C117" s="71"/>
      <c r="D117" s="112" t="n">
        <v>0.0002</v>
      </c>
      <c r="E117" s="74" t="n">
        <f aca="false">E48*$D$117</f>
        <v>0.319254</v>
      </c>
      <c r="F117" s="74" t="n">
        <f aca="false">F48*$D$117</f>
        <v>0.432214</v>
      </c>
      <c r="G117" s="74" t="n">
        <f aca="false">G48*$D$117</f>
        <v>0.319254</v>
      </c>
      <c r="H117" s="74" t="n">
        <f aca="false">H48*$D$117</f>
        <v>0.432214</v>
      </c>
    </row>
    <row r="118" customFormat="false" ht="14.25" hidden="false" customHeight="false" outlineLevel="0" collapsed="false">
      <c r="A118" s="70" t="s">
        <v>81</v>
      </c>
      <c r="B118" s="71" t="s">
        <v>148</v>
      </c>
      <c r="C118" s="71"/>
      <c r="D118" s="112" t="n">
        <v>0.0007</v>
      </c>
      <c r="E118" s="74" t="n">
        <f aca="false">E48*$D$118</f>
        <v>1.117389</v>
      </c>
      <c r="F118" s="74" t="n">
        <f aca="false">F48*$D$118</f>
        <v>1.512749</v>
      </c>
      <c r="G118" s="74" t="n">
        <f aca="false">G48*$D$118</f>
        <v>1.117389</v>
      </c>
      <c r="H118" s="74" t="n">
        <f aca="false">H48*$D$118</f>
        <v>1.512749</v>
      </c>
    </row>
    <row r="119" customFormat="false" ht="14.25" hidden="false" customHeight="false" outlineLevel="0" collapsed="false">
      <c r="A119" s="70" t="s">
        <v>83</v>
      </c>
      <c r="B119" s="71" t="s">
        <v>149</v>
      </c>
      <c r="C119" s="71"/>
      <c r="D119" s="112" t="n">
        <v>0.0029</v>
      </c>
      <c r="E119" s="74" t="n">
        <f aca="false">E48*$D$119</f>
        <v>4.629183</v>
      </c>
      <c r="F119" s="74" t="n">
        <f aca="false">F48*$D$119</f>
        <v>6.267103</v>
      </c>
      <c r="G119" s="74" t="n">
        <f aca="false">G48*$D$119</f>
        <v>4.629183</v>
      </c>
      <c r="H119" s="74" t="n">
        <f aca="false">H48*$D$119</f>
        <v>6.267103</v>
      </c>
    </row>
    <row r="120" customFormat="false" ht="14.25" hidden="false" customHeight="false" outlineLevel="0" collapsed="false">
      <c r="A120" s="70" t="s">
        <v>85</v>
      </c>
      <c r="B120" s="71" t="s">
        <v>92</v>
      </c>
      <c r="C120" s="71"/>
      <c r="D120" s="112"/>
      <c r="E120" s="74" t="n">
        <f aca="false">$E$48*D120</f>
        <v>0</v>
      </c>
      <c r="F120" s="74" t="n">
        <f aca="false">$E$48*E120</f>
        <v>0</v>
      </c>
      <c r="G120" s="74" t="n">
        <f aca="false">$E$48*F120</f>
        <v>0</v>
      </c>
      <c r="H120" s="74" t="n">
        <f aca="false">$E$48*G120</f>
        <v>0</v>
      </c>
    </row>
    <row r="121" customFormat="false" ht="15" hidden="false" customHeight="false" outlineLevel="0" collapsed="false">
      <c r="A121" s="64" t="s">
        <v>150</v>
      </c>
      <c r="B121" s="64"/>
      <c r="C121" s="64"/>
      <c r="D121" s="113" t="n">
        <f aca="false">SUM(D114:D120)</f>
        <v>0.1038</v>
      </c>
      <c r="E121" s="65" t="n">
        <f aca="false">SUM(E114:E120)</f>
        <v>165.692826</v>
      </c>
      <c r="F121" s="65" t="n">
        <f aca="false">SUM(F114:F120)</f>
        <v>224.319066</v>
      </c>
      <c r="G121" s="65" t="n">
        <f aca="false">SUM(G114:G120)</f>
        <v>165.692826</v>
      </c>
      <c r="H121" s="65" t="n">
        <f aca="false">SUM(H114:H120)</f>
        <v>224.319066</v>
      </c>
    </row>
    <row r="122" customFormat="false" ht="7.5" hidden="false" customHeight="true" outlineLevel="0" collapsed="false">
      <c r="A122" s="86"/>
      <c r="B122" s="86"/>
      <c r="C122" s="86"/>
      <c r="D122" s="86"/>
      <c r="E122" s="86"/>
    </row>
    <row r="123" customFormat="false" ht="15" hidden="false" customHeight="false" outlineLevel="0" collapsed="false">
      <c r="A123" s="46" t="s">
        <v>151</v>
      </c>
      <c r="B123" s="46"/>
      <c r="C123" s="46"/>
      <c r="D123" s="46"/>
      <c r="E123" s="46" t="s">
        <v>71</v>
      </c>
      <c r="F123" s="67" t="s">
        <v>72</v>
      </c>
      <c r="G123" s="67" t="s">
        <v>73</v>
      </c>
      <c r="H123" s="67" t="s">
        <v>74</v>
      </c>
    </row>
    <row r="124" customFormat="false" ht="15" hidden="false" customHeight="false" outlineLevel="0" collapsed="false">
      <c r="A124" s="47" t="s">
        <v>152</v>
      </c>
      <c r="B124" s="47"/>
      <c r="C124" s="47"/>
      <c r="D124" s="68" t="s">
        <v>153</v>
      </c>
      <c r="E124" s="69" t="s">
        <v>17</v>
      </c>
      <c r="F124" s="69" t="s">
        <v>17</v>
      </c>
      <c r="G124" s="69" t="s">
        <v>17</v>
      </c>
      <c r="H124" s="69" t="s">
        <v>17</v>
      </c>
    </row>
    <row r="125" customFormat="false" ht="14.25" hidden="false" customHeight="false" outlineLevel="0" collapsed="false">
      <c r="A125" s="70" t="s">
        <v>27</v>
      </c>
      <c r="B125" s="71" t="s">
        <v>154</v>
      </c>
      <c r="C125" s="71"/>
      <c r="D125" s="114" t="n">
        <v>0</v>
      </c>
      <c r="E125" s="74" t="n">
        <f aca="false">E33*D125</f>
        <v>0</v>
      </c>
      <c r="F125" s="74" t="n">
        <f aca="false">F33*E125</f>
        <v>0</v>
      </c>
      <c r="G125" s="74" t="n">
        <f aca="false">G33*F125</f>
        <v>0</v>
      </c>
      <c r="H125" s="74" t="n">
        <f aca="false">H33*G125</f>
        <v>0</v>
      </c>
    </row>
    <row r="126" customFormat="false" ht="15" hidden="false" customHeight="false" outlineLevel="0" collapsed="false">
      <c r="A126" s="64" t="s">
        <v>155</v>
      </c>
      <c r="B126" s="64"/>
      <c r="C126" s="64"/>
      <c r="D126" s="115" t="n">
        <f aca="false">SUM(D125)</f>
        <v>0</v>
      </c>
      <c r="E126" s="65" t="n">
        <f aca="false">SUM(E125)</f>
        <v>0</v>
      </c>
      <c r="F126" s="65" t="n">
        <f aca="false">SUM(F125)</f>
        <v>0</v>
      </c>
      <c r="G126" s="65" t="n">
        <f aca="false">SUM(G125)</f>
        <v>0</v>
      </c>
      <c r="H126" s="65" t="n">
        <f aca="false">SUM(H125)</f>
        <v>0</v>
      </c>
    </row>
    <row r="127" customFormat="false" ht="7.5" hidden="false" customHeight="true" outlineLevel="0" collapsed="false">
      <c r="A127" s="116"/>
      <c r="B127" s="116"/>
      <c r="C127" s="116"/>
      <c r="D127" s="116"/>
      <c r="E127" s="116"/>
    </row>
    <row r="128" customFormat="false" ht="15" hidden="false" customHeight="false" outlineLevel="0" collapsed="false">
      <c r="A128" s="46" t="s">
        <v>156</v>
      </c>
      <c r="B128" s="46"/>
      <c r="C128" s="46"/>
      <c r="D128" s="46"/>
      <c r="E128" s="46" t="s">
        <v>71</v>
      </c>
      <c r="F128" s="67" t="s">
        <v>72</v>
      </c>
      <c r="G128" s="67" t="s">
        <v>73</v>
      </c>
      <c r="H128" s="67" t="s">
        <v>74</v>
      </c>
    </row>
    <row r="129" customFormat="false" ht="15" hidden="false" customHeight="false" outlineLevel="0" collapsed="false">
      <c r="A129" s="47" t="s">
        <v>127</v>
      </c>
      <c r="B129" s="47"/>
      <c r="C129" s="47"/>
      <c r="D129" s="47"/>
      <c r="E129" s="69" t="s">
        <v>17</v>
      </c>
      <c r="F129" s="69" t="s">
        <v>17</v>
      </c>
      <c r="G129" s="69" t="s">
        <v>17</v>
      </c>
      <c r="H129" s="69" t="s">
        <v>17</v>
      </c>
    </row>
    <row r="130" customFormat="false" ht="14.25" hidden="false" customHeight="false" outlineLevel="0" collapsed="false">
      <c r="A130" s="70" t="s">
        <v>157</v>
      </c>
      <c r="B130" s="109" t="s">
        <v>144</v>
      </c>
      <c r="C130" s="109"/>
      <c r="D130" s="109"/>
      <c r="E130" s="105" t="n">
        <f aca="false">E121</f>
        <v>165.692826</v>
      </c>
      <c r="F130" s="105" t="n">
        <f aca="false">F121</f>
        <v>224.319066</v>
      </c>
      <c r="G130" s="105" t="n">
        <f aca="false">G121</f>
        <v>165.692826</v>
      </c>
      <c r="H130" s="105" t="n">
        <f aca="false">H121</f>
        <v>224.319066</v>
      </c>
    </row>
    <row r="131" customFormat="false" ht="14.25" hidden="false" customHeight="false" outlineLevel="0" collapsed="false">
      <c r="A131" s="70" t="s">
        <v>158</v>
      </c>
      <c r="B131" s="71" t="s">
        <v>152</v>
      </c>
      <c r="C131" s="71"/>
      <c r="D131" s="71"/>
      <c r="E131" s="105" t="n">
        <f aca="false">E126</f>
        <v>0</v>
      </c>
      <c r="F131" s="105" t="n">
        <f aca="false">F126</f>
        <v>0</v>
      </c>
      <c r="G131" s="105" t="n">
        <f aca="false">G126</f>
        <v>0</v>
      </c>
      <c r="H131" s="105" t="n">
        <f aca="false">H126</f>
        <v>0</v>
      </c>
    </row>
    <row r="132" customFormat="false" ht="15" hidden="false" customHeight="false" outlineLevel="0" collapsed="false">
      <c r="A132" s="117" t="s">
        <v>27</v>
      </c>
      <c r="B132" s="71" t="s">
        <v>102</v>
      </c>
      <c r="C132" s="71"/>
      <c r="D132" s="99" t="n">
        <f aca="false">D74</f>
        <v>0.368</v>
      </c>
      <c r="E132" s="118" t="n">
        <f aca="false">SUM(E130:E131)*$D$132</f>
        <v>60.974959968</v>
      </c>
      <c r="F132" s="118" t="n">
        <f aca="false">SUM(F130:F131)*$D$132</f>
        <v>82.549416288</v>
      </c>
      <c r="G132" s="118" t="n">
        <f aca="false">SUM(G130:G131)*$D$132</f>
        <v>60.974959968</v>
      </c>
      <c r="H132" s="118" t="n">
        <f aca="false">SUM(H130:H131)*$D$132</f>
        <v>82.549416288</v>
      </c>
    </row>
    <row r="133" customFormat="false" ht="15" hidden="false" customHeight="false" outlineLevel="0" collapsed="false">
      <c r="A133" s="64" t="s">
        <v>159</v>
      </c>
      <c r="B133" s="64"/>
      <c r="C133" s="64"/>
      <c r="D133" s="64"/>
      <c r="E133" s="65" t="n">
        <f aca="false">SUM(E130:E132)</f>
        <v>226.667785968</v>
      </c>
      <c r="F133" s="65" t="n">
        <f aca="false">SUM(F130:F132)</f>
        <v>306.868482288</v>
      </c>
      <c r="G133" s="65" t="n">
        <f aca="false">SUM(G130:G132)</f>
        <v>226.667785968</v>
      </c>
      <c r="H133" s="65" t="n">
        <f aca="false">SUM(H130:H132)</f>
        <v>306.868482288</v>
      </c>
    </row>
    <row r="134" customFormat="false" ht="31.5" hidden="false" customHeight="true" outlineLevel="0" collapsed="false"/>
    <row r="135" customFormat="false" ht="15" hidden="false" customHeight="false" outlineLevel="0" collapsed="false">
      <c r="A135" s="46" t="s">
        <v>160</v>
      </c>
      <c r="B135" s="46"/>
      <c r="C135" s="46"/>
      <c r="D135" s="46"/>
      <c r="E135" s="46"/>
      <c r="F135" s="46"/>
      <c r="G135" s="46"/>
      <c r="H135" s="46"/>
    </row>
    <row r="136" customFormat="false" ht="15" hidden="false" customHeight="false" outlineLevel="0" collapsed="false">
      <c r="A136" s="47" t="s">
        <v>161</v>
      </c>
      <c r="B136" s="47"/>
      <c r="C136" s="47"/>
      <c r="D136" s="47"/>
      <c r="E136" s="46" t="s">
        <v>71</v>
      </c>
      <c r="F136" s="67" t="s">
        <v>72</v>
      </c>
      <c r="G136" s="67" t="s">
        <v>73</v>
      </c>
      <c r="H136" s="67" t="s">
        <v>74</v>
      </c>
    </row>
    <row r="137" customFormat="false" ht="15" hidden="false" customHeight="false" outlineLevel="0" collapsed="false">
      <c r="A137" s="47"/>
      <c r="B137" s="47"/>
      <c r="C137" s="47"/>
      <c r="D137" s="47"/>
      <c r="E137" s="69" t="s">
        <v>17</v>
      </c>
      <c r="F137" s="69" t="s">
        <v>17</v>
      </c>
      <c r="G137" s="69" t="s">
        <v>17</v>
      </c>
      <c r="H137" s="69" t="s">
        <v>17</v>
      </c>
    </row>
    <row r="138" customFormat="false" ht="14.25" hidden="false" customHeight="false" outlineLevel="0" collapsed="false">
      <c r="A138" s="70" t="s">
        <v>27</v>
      </c>
      <c r="B138" s="71" t="s">
        <v>162</v>
      </c>
      <c r="C138" s="71"/>
      <c r="D138" s="71"/>
      <c r="E138" s="119"/>
      <c r="F138" s="119"/>
      <c r="G138" s="119"/>
      <c r="H138" s="119"/>
    </row>
    <row r="139" customFormat="false" ht="14.25" hidden="false" customHeight="false" outlineLevel="0" collapsed="false">
      <c r="A139" s="70" t="s">
        <v>29</v>
      </c>
      <c r="B139" s="71" t="s">
        <v>163</v>
      </c>
      <c r="C139" s="71"/>
      <c r="D139" s="71"/>
      <c r="E139" s="119"/>
      <c r="F139" s="119"/>
      <c r="G139" s="119"/>
      <c r="H139" s="119"/>
    </row>
    <row r="140" customFormat="false" ht="14.25" hidden="false" customHeight="false" outlineLevel="0" collapsed="false">
      <c r="A140" s="70" t="s">
        <v>32</v>
      </c>
      <c r="B140" s="71" t="s">
        <v>164</v>
      </c>
      <c r="C140" s="71"/>
      <c r="D140" s="71"/>
      <c r="E140" s="119"/>
      <c r="F140" s="119"/>
      <c r="G140" s="119"/>
      <c r="H140" s="119"/>
    </row>
    <row r="141" customFormat="false" ht="14.25" hidden="false" customHeight="false" outlineLevel="0" collapsed="false">
      <c r="A141" s="70" t="s">
        <v>34</v>
      </c>
      <c r="B141" s="71" t="s">
        <v>92</v>
      </c>
      <c r="C141" s="71"/>
      <c r="D141" s="71"/>
      <c r="E141" s="119"/>
      <c r="F141" s="119"/>
      <c r="G141" s="119"/>
      <c r="H141" s="119"/>
    </row>
    <row r="142" customFormat="false" ht="15" hidden="false" customHeight="false" outlineLevel="0" collapsed="false">
      <c r="A142" s="64" t="s">
        <v>165</v>
      </c>
      <c r="B142" s="64"/>
      <c r="C142" s="64"/>
      <c r="D142" s="64"/>
      <c r="E142" s="65" t="n">
        <f aca="false">SUM(E138:E141)</f>
        <v>0</v>
      </c>
      <c r="F142" s="65" t="n">
        <f aca="false">SUM(F138:F141)</f>
        <v>0</v>
      </c>
      <c r="G142" s="65" t="n">
        <f aca="false">SUM(G138:G141)</f>
        <v>0</v>
      </c>
      <c r="H142" s="65" t="n">
        <f aca="false">SUM(H138:H141)</f>
        <v>0</v>
      </c>
    </row>
    <row r="143" customFormat="false" ht="30" hidden="false" customHeight="true" outlineLevel="0" collapsed="false"/>
    <row r="144" customFormat="false" ht="13.5" hidden="false" customHeight="true" outlineLevel="0" collapsed="false">
      <c r="A144" s="46" t="s">
        <v>166</v>
      </c>
      <c r="B144" s="46"/>
      <c r="C144" s="46"/>
      <c r="D144" s="46"/>
      <c r="E144" s="46"/>
      <c r="F144" s="46"/>
      <c r="G144" s="46"/>
      <c r="H144" s="46"/>
    </row>
    <row r="145" customFormat="false" ht="15" hidden="false" customHeight="false" outlineLevel="0" collapsed="false">
      <c r="A145" s="47" t="s">
        <v>167</v>
      </c>
      <c r="B145" s="47"/>
      <c r="C145" s="47"/>
      <c r="D145" s="120" t="s">
        <v>76</v>
      </c>
      <c r="E145" s="46" t="s">
        <v>71</v>
      </c>
      <c r="F145" s="67" t="s">
        <v>72</v>
      </c>
      <c r="G145" s="67" t="s">
        <v>73</v>
      </c>
      <c r="H145" s="67" t="s">
        <v>74</v>
      </c>
    </row>
    <row r="146" customFormat="false" ht="15" hidden="false" customHeight="false" outlineLevel="0" collapsed="false">
      <c r="A146" s="47"/>
      <c r="B146" s="47"/>
      <c r="C146" s="47"/>
      <c r="D146" s="120"/>
      <c r="E146" s="69" t="s">
        <v>17</v>
      </c>
      <c r="F146" s="69" t="s">
        <v>17</v>
      </c>
      <c r="G146" s="69" t="s">
        <v>17</v>
      </c>
      <c r="H146" s="69" t="s">
        <v>17</v>
      </c>
    </row>
    <row r="147" customFormat="false" ht="14.25" hidden="false" customHeight="false" outlineLevel="0" collapsed="false">
      <c r="A147" s="70" t="s">
        <v>27</v>
      </c>
      <c r="B147" s="71" t="s">
        <v>168</v>
      </c>
      <c r="C147" s="71"/>
      <c r="D147" s="73" t="n">
        <v>0.03</v>
      </c>
      <c r="E147" s="105" t="n">
        <f aca="false">SUM(E48,E97,E107,E133,E142)*$D$147</f>
        <v>105.73447587408</v>
      </c>
      <c r="F147" s="105" t="n">
        <f aca="false">SUM(F48,F97,F107,F133,F142)*$D$147</f>
        <v>136.81581749328</v>
      </c>
      <c r="G147" s="105" t="n">
        <f aca="false">SUM(G48,G97,G107,G133,G142)*$D$147</f>
        <v>105.73447587408</v>
      </c>
      <c r="H147" s="105" t="n">
        <f aca="false">SUM(H48,H97,H107,H133,H142)*$D$147</f>
        <v>136.81581749328</v>
      </c>
    </row>
    <row r="148" customFormat="false" ht="14.25" hidden="false" customHeight="false" outlineLevel="0" collapsed="false">
      <c r="A148" s="70" t="s">
        <v>29</v>
      </c>
      <c r="B148" s="71" t="s">
        <v>169</v>
      </c>
      <c r="C148" s="71"/>
      <c r="D148" s="73" t="n">
        <v>0.0679</v>
      </c>
      <c r="E148" s="105" t="n">
        <f aca="false">SUM(E48,E97,E107,E133,E142,E147)*$D$148</f>
        <v>246.491734640184</v>
      </c>
      <c r="F148" s="105" t="n">
        <f aca="false">SUM(F48,F97,F107,F133,F142,F147)*$D$148</f>
        <v>318.949594267584</v>
      </c>
      <c r="G148" s="105" t="n">
        <f aca="false">SUM(G48,G97,G107,G133,G142,G147)*$D$148</f>
        <v>246.491734640184</v>
      </c>
      <c r="H148" s="105" t="n">
        <f aca="false">SUM(H48,H97,H107,H133,H142,H147)*$D$148</f>
        <v>318.949594267584</v>
      </c>
    </row>
    <row r="149" customFormat="false" ht="14.25" hidden="false" customHeight="false" outlineLevel="0" collapsed="false">
      <c r="A149" s="70" t="s">
        <v>170</v>
      </c>
      <c r="B149" s="71" t="s">
        <v>171</v>
      </c>
      <c r="C149" s="71"/>
      <c r="D149" s="112" t="n">
        <v>0.0165</v>
      </c>
      <c r="E149" s="74" t="n">
        <f aca="false">+$D$149*E154</f>
        <v>72.8953780105178</v>
      </c>
      <c r="F149" s="74" t="n">
        <f aca="false">+$D$149*F154</f>
        <v>94.323451755394</v>
      </c>
      <c r="G149" s="74" t="n">
        <f aca="false">+$D$149*G154</f>
        <v>72.8953780105178</v>
      </c>
      <c r="H149" s="74" t="n">
        <f aca="false">+$D$149*H154</f>
        <v>94.323451755394</v>
      </c>
    </row>
    <row r="150" customFormat="false" ht="14.25" hidden="false" customHeight="false" outlineLevel="0" collapsed="false">
      <c r="A150" s="70" t="s">
        <v>172</v>
      </c>
      <c r="B150" s="71" t="s">
        <v>173</v>
      </c>
      <c r="C150" s="71"/>
      <c r="D150" s="112" t="n">
        <v>0.076</v>
      </c>
      <c r="E150" s="74" t="n">
        <f aca="false">+$D$150*E154</f>
        <v>335.760529018143</v>
      </c>
      <c r="F150" s="74" t="n">
        <f aca="false">+$D$150*F154</f>
        <v>434.459535358178</v>
      </c>
      <c r="G150" s="74" t="n">
        <f aca="false">+$D$150*G154</f>
        <v>335.760529018143</v>
      </c>
      <c r="H150" s="74" t="n">
        <f aca="false">+$D$150*H154</f>
        <v>434.459535358178</v>
      </c>
    </row>
    <row r="151" customFormat="false" ht="14.25" hidden="false" customHeight="false" outlineLevel="0" collapsed="false">
      <c r="A151" s="70" t="s">
        <v>174</v>
      </c>
      <c r="B151" s="71" t="s">
        <v>175</v>
      </c>
      <c r="C151" s="71"/>
      <c r="D151" s="112"/>
      <c r="E151" s="74" t="n">
        <f aca="false">+$D$151*E154</f>
        <v>0</v>
      </c>
      <c r="F151" s="74" t="n">
        <f aca="false">+$D$151*F154</f>
        <v>0</v>
      </c>
      <c r="G151" s="74" t="n">
        <f aca="false">+$D$151*G154</f>
        <v>0</v>
      </c>
      <c r="H151" s="74" t="n">
        <f aca="false">+$D$151*H154</f>
        <v>0</v>
      </c>
    </row>
    <row r="152" customFormat="false" ht="14.25" hidden="false" customHeight="false" outlineLevel="0" collapsed="false">
      <c r="A152" s="70" t="s">
        <v>176</v>
      </c>
      <c r="B152" s="71" t="s">
        <v>177</v>
      </c>
      <c r="C152" s="71"/>
      <c r="D152" s="112" t="n">
        <v>0.03</v>
      </c>
      <c r="E152" s="74" t="n">
        <f aca="false">+$D$152*E154</f>
        <v>132.537050928214</v>
      </c>
      <c r="F152" s="74" t="n">
        <f aca="false">+$D$152*F154</f>
        <v>171.497185009807</v>
      </c>
      <c r="G152" s="74" t="n">
        <f aca="false">+$D$152*G154</f>
        <v>132.537050928214</v>
      </c>
      <c r="H152" s="74" t="n">
        <f aca="false">+$D$152*H154</f>
        <v>171.497185009807</v>
      </c>
    </row>
    <row r="153" customFormat="false" ht="14.25" hidden="false" customHeight="false" outlineLevel="0" collapsed="false">
      <c r="A153" s="70" t="s">
        <v>32</v>
      </c>
      <c r="B153" s="71" t="s">
        <v>178</v>
      </c>
      <c r="C153" s="71"/>
      <c r="D153" s="111" t="n">
        <f aca="false">SUM(D149:D152)</f>
        <v>0.1225</v>
      </c>
      <c r="E153" s="105" t="n">
        <f aca="false">SUM(E149:E152)</f>
        <v>541.192957956875</v>
      </c>
      <c r="F153" s="105" t="n">
        <f aca="false">SUM(F149:F152)</f>
        <v>700.28017212338</v>
      </c>
      <c r="G153" s="105" t="n">
        <f aca="false">SUM(G149:G152)</f>
        <v>541.192957956875</v>
      </c>
      <c r="H153" s="105" t="n">
        <f aca="false">SUM(H149:H152)</f>
        <v>700.28017212338</v>
      </c>
    </row>
    <row r="154" customFormat="false" ht="15" hidden="false" customHeight="false" outlineLevel="0" collapsed="false">
      <c r="A154" s="117"/>
      <c r="B154" s="121" t="s">
        <v>179</v>
      </c>
      <c r="C154" s="121"/>
      <c r="D154" s="122" t="n">
        <f aca="false">1-D153</f>
        <v>0.8775</v>
      </c>
      <c r="E154" s="123" t="n">
        <f aca="false">(E159+E160+E161+E162+E163+E147+E148)/$D$154</f>
        <v>4417.90169760714</v>
      </c>
      <c r="F154" s="123" t="n">
        <f aca="false">(F159+F160+F161+F162+F163+F147+F148)/$D$154</f>
        <v>5716.57283366024</v>
      </c>
      <c r="G154" s="123" t="n">
        <f aca="false">(G159+G160+G161+G162+G163+G147+G148)/$D$154</f>
        <v>4417.90169760714</v>
      </c>
      <c r="H154" s="123" t="n">
        <f aca="false">(H159+H160+H161+H162+H163+H147+H148)/$D$154</f>
        <v>5716.57283366024</v>
      </c>
    </row>
    <row r="155" customFormat="false" ht="15" hidden="false" customHeight="false" outlineLevel="0" collapsed="false">
      <c r="A155" s="64" t="s">
        <v>180</v>
      </c>
      <c r="B155" s="64"/>
      <c r="C155" s="64"/>
      <c r="D155" s="113" t="n">
        <f aca="false">SUM(D147,D153,D148)</f>
        <v>0.2204</v>
      </c>
      <c r="E155" s="65" t="n">
        <f aca="false">SUM(E147,E148,E153)</f>
        <v>893.419168471139</v>
      </c>
      <c r="F155" s="65" t="n">
        <f aca="false">SUM(F147,F148,F153)</f>
        <v>1156.04558388424</v>
      </c>
      <c r="G155" s="65" t="n">
        <f aca="false">SUM(G147,G148,G153)</f>
        <v>893.419168471139</v>
      </c>
      <c r="H155" s="65" t="n">
        <f aca="false">SUM(H147,H148,H153)</f>
        <v>1156.04558388424</v>
      </c>
    </row>
    <row r="156" customFormat="false" ht="34.5" hidden="false" customHeight="true" outlineLevel="0" collapsed="false">
      <c r="G156" s="1"/>
      <c r="H156" s="1"/>
    </row>
    <row r="157" customFormat="false" ht="15" hidden="false" customHeight="false" outlineLevel="0" collapsed="false">
      <c r="A157" s="124" t="s">
        <v>181</v>
      </c>
      <c r="B157" s="124"/>
      <c r="C157" s="124"/>
      <c r="D157" s="124"/>
      <c r="E157" s="46" t="s">
        <v>71</v>
      </c>
      <c r="F157" s="67" t="s">
        <v>72</v>
      </c>
      <c r="G157" s="67" t="s">
        <v>73</v>
      </c>
      <c r="H157" s="67" t="s">
        <v>74</v>
      </c>
    </row>
    <row r="158" customFormat="false" ht="15" hidden="false" customHeight="false" outlineLevel="0" collapsed="false">
      <c r="A158" s="124"/>
      <c r="B158" s="124"/>
      <c r="C158" s="124"/>
      <c r="D158" s="124"/>
      <c r="E158" s="69" t="s">
        <v>17</v>
      </c>
      <c r="F158" s="69" t="s">
        <v>17</v>
      </c>
      <c r="G158" s="69" t="s">
        <v>17</v>
      </c>
      <c r="H158" s="69" t="s">
        <v>17</v>
      </c>
    </row>
    <row r="159" customFormat="false" ht="14.25" hidden="false" customHeight="false" outlineLevel="0" collapsed="false">
      <c r="A159" s="125" t="s">
        <v>27</v>
      </c>
      <c r="B159" s="126" t="s">
        <v>182</v>
      </c>
      <c r="C159" s="126"/>
      <c r="D159" s="126"/>
      <c r="E159" s="127" t="n">
        <f aca="false">E48</f>
        <v>1596.27</v>
      </c>
      <c r="F159" s="127" t="n">
        <f aca="false">F48</f>
        <v>2161.07</v>
      </c>
      <c r="G159" s="127" t="n">
        <f aca="false">G48</f>
        <v>1596.27</v>
      </c>
      <c r="H159" s="127" t="n">
        <f aca="false">H48</f>
        <v>2161.07</v>
      </c>
    </row>
    <row r="160" customFormat="false" ht="14.25" hidden="false" customHeight="false" outlineLevel="0" collapsed="false">
      <c r="A160" s="125" t="s">
        <v>29</v>
      </c>
      <c r="B160" s="126" t="s">
        <v>183</v>
      </c>
      <c r="C160" s="126"/>
      <c r="D160" s="126"/>
      <c r="E160" s="127" t="n">
        <f aca="false">E97</f>
        <v>1629.910530648</v>
      </c>
      <c r="F160" s="127" t="n">
        <f aca="false">F97</f>
        <v>1995.608590168</v>
      </c>
      <c r="G160" s="127" t="n">
        <f aca="false">G97</f>
        <v>1629.910530648</v>
      </c>
      <c r="H160" s="127" t="n">
        <f aca="false">H97</f>
        <v>1995.608590168</v>
      </c>
    </row>
    <row r="161" customFormat="false" ht="14.25" hidden="false" customHeight="false" outlineLevel="0" collapsed="false">
      <c r="A161" s="125" t="s">
        <v>32</v>
      </c>
      <c r="B161" s="126" t="s">
        <v>184</v>
      </c>
      <c r="C161" s="126"/>
      <c r="D161" s="126"/>
      <c r="E161" s="127" t="n">
        <f aca="false">E107</f>
        <v>71.63421252</v>
      </c>
      <c r="F161" s="127" t="n">
        <f aca="false">F107</f>
        <v>96.98017732</v>
      </c>
      <c r="G161" s="127" t="n">
        <f aca="false">G107</f>
        <v>71.63421252</v>
      </c>
      <c r="H161" s="127" t="n">
        <f aca="false">H107</f>
        <v>96.98017732</v>
      </c>
    </row>
    <row r="162" customFormat="false" ht="14.25" hidden="false" customHeight="false" outlineLevel="0" collapsed="false">
      <c r="A162" s="125" t="s">
        <v>34</v>
      </c>
      <c r="B162" s="126" t="s">
        <v>185</v>
      </c>
      <c r="C162" s="126"/>
      <c r="D162" s="126"/>
      <c r="E162" s="127" t="n">
        <f aca="false">E133</f>
        <v>226.667785968</v>
      </c>
      <c r="F162" s="127" t="n">
        <f aca="false">F133</f>
        <v>306.868482288</v>
      </c>
      <c r="G162" s="127" t="n">
        <f aca="false">G133</f>
        <v>226.667785968</v>
      </c>
      <c r="H162" s="127" t="n">
        <f aca="false">H133</f>
        <v>306.868482288</v>
      </c>
    </row>
    <row r="163" customFormat="false" ht="14.25" hidden="false" customHeight="false" outlineLevel="0" collapsed="false">
      <c r="A163" s="125" t="s">
        <v>81</v>
      </c>
      <c r="B163" s="126" t="s">
        <v>186</v>
      </c>
      <c r="C163" s="126"/>
      <c r="D163" s="126"/>
      <c r="E163" s="127" t="n">
        <f aca="false">E142</f>
        <v>0</v>
      </c>
      <c r="F163" s="127" t="n">
        <f aca="false">F142</f>
        <v>0</v>
      </c>
      <c r="G163" s="127" t="n">
        <f aca="false">G142</f>
        <v>0</v>
      </c>
      <c r="H163" s="127" t="n">
        <f aca="false">H142</f>
        <v>0</v>
      </c>
    </row>
    <row r="164" customFormat="false" ht="14.25" hidden="false" customHeight="false" outlineLevel="0" collapsed="false">
      <c r="A164" s="125" t="s">
        <v>83</v>
      </c>
      <c r="B164" s="126" t="s">
        <v>187</v>
      </c>
      <c r="C164" s="126"/>
      <c r="D164" s="126"/>
      <c r="E164" s="127" t="n">
        <f aca="false">E155</f>
        <v>893.419168471139</v>
      </c>
      <c r="F164" s="127" t="n">
        <f aca="false">F155</f>
        <v>1156.04558388424</v>
      </c>
      <c r="G164" s="127" t="n">
        <f aca="false">G155</f>
        <v>893.419168471139</v>
      </c>
      <c r="H164" s="127" t="n">
        <f aca="false">H155</f>
        <v>1156.04558388424</v>
      </c>
    </row>
    <row r="165" customFormat="false" ht="15" hidden="false" customHeight="false" outlineLevel="0" collapsed="false">
      <c r="A165" s="128" t="s">
        <v>188</v>
      </c>
      <c r="B165" s="128"/>
      <c r="C165" s="128"/>
      <c r="D165" s="128"/>
      <c r="E165" s="129" t="n">
        <f aca="false">(SUM(E159:E163)+E147+E148)/(1-$D$153)</f>
        <v>4417.90169760714</v>
      </c>
      <c r="F165" s="129" t="n">
        <f aca="false">(SUM(F159:F163)+F147+F148)/(1-$D$153)</f>
        <v>5716.57283366024</v>
      </c>
      <c r="G165" s="129" t="n">
        <f aca="false">(SUM(G159:G163)+G147+G148)/(1-$D$153)</f>
        <v>4417.90169760714</v>
      </c>
      <c r="H165" s="129" t="n">
        <f aca="false">(SUM(H159:H163)+H147+H148)/(1-$D$153)</f>
        <v>5716.57283366024</v>
      </c>
    </row>
    <row r="166" customFormat="false" ht="35.25" hidden="false" customHeight="true" outlineLevel="0" collapsed="false">
      <c r="A166" s="83"/>
      <c r="B166" s="83"/>
      <c r="C166" s="83"/>
      <c r="D166" s="83"/>
      <c r="E166" s="130"/>
      <c r="G166" s="1"/>
      <c r="H166" s="1"/>
    </row>
    <row r="167" customFormat="false" ht="15" hidden="false" customHeight="false" outlineLevel="0" collapsed="false">
      <c r="A167" s="124" t="s">
        <v>16</v>
      </c>
      <c r="B167" s="124"/>
      <c r="C167" s="124"/>
      <c r="D167" s="124"/>
      <c r="E167" s="46" t="s">
        <v>71</v>
      </c>
      <c r="F167" s="67" t="s">
        <v>72</v>
      </c>
      <c r="G167" s="67" t="s">
        <v>73</v>
      </c>
      <c r="H167" s="67" t="s">
        <v>74</v>
      </c>
    </row>
    <row r="168" customFormat="false" ht="15" hidden="false" customHeight="false" outlineLevel="0" collapsed="false">
      <c r="A168" s="131" t="s">
        <v>6</v>
      </c>
      <c r="B168" s="131"/>
      <c r="C168" s="131"/>
      <c r="D168" s="68" t="s">
        <v>76</v>
      </c>
      <c r="E168" s="69" t="s">
        <v>17</v>
      </c>
      <c r="F168" s="69" t="s">
        <v>17</v>
      </c>
      <c r="G168" s="69" t="s">
        <v>17</v>
      </c>
      <c r="H168" s="69" t="s">
        <v>17</v>
      </c>
    </row>
    <row r="169" customFormat="false" ht="14.25" hidden="false" customHeight="false" outlineLevel="0" collapsed="false">
      <c r="A169" s="125" t="s">
        <v>27</v>
      </c>
      <c r="B169" s="126" t="s">
        <v>18</v>
      </c>
      <c r="C169" s="126"/>
      <c r="D169" s="111" t="n">
        <f aca="false">D57</f>
        <v>0.0833</v>
      </c>
      <c r="E169" s="127" t="n">
        <f aca="false">E57</f>
        <v>132.969291</v>
      </c>
      <c r="F169" s="127" t="n">
        <f aca="false">F57</f>
        <v>180.017131</v>
      </c>
      <c r="G169" s="127" t="n">
        <f aca="false">G57</f>
        <v>132.969291</v>
      </c>
      <c r="H169" s="127" t="n">
        <f aca="false">H57</f>
        <v>180.017131</v>
      </c>
    </row>
    <row r="170" customFormat="false" ht="14.25" hidden="false" customHeight="false" outlineLevel="0" collapsed="false">
      <c r="A170" s="125" t="s">
        <v>29</v>
      </c>
      <c r="B170" s="126" t="s">
        <v>19</v>
      </c>
      <c r="C170" s="126"/>
      <c r="D170" s="111" t="n">
        <f aca="false">D58</f>
        <v>0.0833</v>
      </c>
      <c r="E170" s="127" t="n">
        <f aca="false">E58</f>
        <v>132.969291</v>
      </c>
      <c r="F170" s="127" t="n">
        <f aca="false">F58</f>
        <v>180.017131</v>
      </c>
      <c r="G170" s="127" t="n">
        <f aca="false">G58</f>
        <v>132.969291</v>
      </c>
      <c r="H170" s="127" t="n">
        <f aca="false">H58</f>
        <v>180.017131</v>
      </c>
    </row>
    <row r="171" customFormat="false" ht="14.25" hidden="false" customHeight="false" outlineLevel="0" collapsed="false">
      <c r="A171" s="125" t="s">
        <v>32</v>
      </c>
      <c r="B171" s="126" t="s">
        <v>20</v>
      </c>
      <c r="C171" s="126"/>
      <c r="D171" s="111" t="n">
        <f aca="false">D59</f>
        <v>0.0377</v>
      </c>
      <c r="E171" s="127" t="n">
        <f aca="false">E59</f>
        <v>60.179379</v>
      </c>
      <c r="F171" s="127" t="n">
        <f aca="false">F59</f>
        <v>81.472339</v>
      </c>
      <c r="G171" s="127" t="n">
        <f aca="false">G59</f>
        <v>60.179379</v>
      </c>
      <c r="H171" s="127" t="n">
        <f aca="false">H59</f>
        <v>81.472339</v>
      </c>
    </row>
    <row r="172" customFormat="false" ht="14.25" hidden="false" customHeight="false" outlineLevel="0" collapsed="false">
      <c r="A172" s="125" t="s">
        <v>34</v>
      </c>
      <c r="B172" s="126" t="s">
        <v>21</v>
      </c>
      <c r="C172" s="126"/>
      <c r="D172" s="111" t="n">
        <f aca="false">D103+D106</f>
        <v>0.03502</v>
      </c>
      <c r="E172" s="127" t="n">
        <f aca="false">E103+E106</f>
        <v>55.9013754</v>
      </c>
      <c r="F172" s="127" t="n">
        <f aca="false">F103+F106</f>
        <v>75.6806714</v>
      </c>
      <c r="G172" s="127" t="n">
        <f aca="false">G103+G106</f>
        <v>55.9013754</v>
      </c>
      <c r="H172" s="127" t="n">
        <f aca="false">H103+H106</f>
        <v>75.6806714</v>
      </c>
    </row>
    <row r="173" customFormat="false" ht="14.25" hidden="false" customHeight="false" outlineLevel="0" collapsed="false">
      <c r="A173" s="125" t="s">
        <v>81</v>
      </c>
      <c r="B173" s="126" t="s">
        <v>189</v>
      </c>
      <c r="C173" s="126"/>
      <c r="D173" s="111" t="n">
        <f aca="false">IF(D68=0.01,0.0739,IF(D68=0.02,0.076,IF(D68=0.03,0.0782,0)))</f>
        <v>0.0782</v>
      </c>
      <c r="E173" s="127" t="n">
        <f aca="false">E48*$D$173</f>
        <v>124.828314</v>
      </c>
      <c r="F173" s="127" t="n">
        <f aca="false">F48*$D$173</f>
        <v>168.995674</v>
      </c>
      <c r="G173" s="127" t="n">
        <f aca="false">G48*$D$173</f>
        <v>124.828314</v>
      </c>
      <c r="H173" s="127" t="n">
        <f aca="false">H48*$D$173</f>
        <v>168.995674</v>
      </c>
    </row>
    <row r="174" customFormat="false" ht="15" hidden="false" customHeight="false" outlineLevel="0" collapsed="false">
      <c r="A174" s="128" t="s">
        <v>190</v>
      </c>
      <c r="B174" s="128"/>
      <c r="C174" s="128"/>
      <c r="D174" s="132" t="n">
        <f aca="false">SUM(D169:D173)</f>
        <v>0.31752</v>
      </c>
      <c r="E174" s="129" t="n">
        <f aca="false">SUM(E169:E173)</f>
        <v>506.8476504</v>
      </c>
      <c r="F174" s="129" t="n">
        <f aca="false">SUM(F169:F173)</f>
        <v>686.1829464</v>
      </c>
      <c r="G174" s="129" t="n">
        <f aca="false">SUM(G169:G173)</f>
        <v>506.8476504</v>
      </c>
      <c r="H174" s="129" t="n">
        <f aca="false">SUM(H169:H173)</f>
        <v>686.1829464</v>
      </c>
    </row>
    <row r="175" customFormat="false" ht="38.25" hidden="false" customHeight="true" outlineLevel="0" collapsed="false"/>
    <row r="176" customFormat="false" ht="15" hidden="false" customHeight="false" outlineLevel="0" collapsed="false">
      <c r="A176" s="124" t="s">
        <v>191</v>
      </c>
      <c r="B176" s="124"/>
      <c r="C176" s="124"/>
      <c r="D176" s="124"/>
      <c r="E176" s="46" t="s">
        <v>71</v>
      </c>
      <c r="F176" s="67" t="s">
        <v>72</v>
      </c>
      <c r="G176" s="67" t="s">
        <v>73</v>
      </c>
      <c r="H176" s="67" t="s">
        <v>74</v>
      </c>
    </row>
    <row r="177" customFormat="false" ht="14.25" hidden="false" customHeight="true" outlineLevel="0" collapsed="false">
      <c r="A177" s="133" t="s">
        <v>192</v>
      </c>
      <c r="B177" s="133"/>
      <c r="C177" s="133"/>
      <c r="D177" s="133"/>
      <c r="E177" s="134" t="n">
        <v>2</v>
      </c>
      <c r="F177" s="134" t="n">
        <v>1</v>
      </c>
      <c r="G177" s="134" t="n">
        <v>3</v>
      </c>
      <c r="H177" s="134" t="n">
        <v>1</v>
      </c>
    </row>
    <row r="178" customFormat="false" ht="14.25" hidden="false" customHeight="true" outlineLevel="0" collapsed="false">
      <c r="A178" s="133" t="s">
        <v>193</v>
      </c>
      <c r="B178" s="133"/>
      <c r="C178" s="133"/>
      <c r="D178" s="133"/>
      <c r="E178" s="134" t="n">
        <v>60</v>
      </c>
      <c r="F178" s="134" t="n">
        <v>60</v>
      </c>
      <c r="G178" s="134" t="n">
        <v>55</v>
      </c>
      <c r="H178" s="134" t="n">
        <v>55</v>
      </c>
    </row>
    <row r="179" customFormat="false" ht="14.25" hidden="false" customHeight="true" outlineLevel="0" collapsed="false">
      <c r="A179" s="133" t="s">
        <v>194</v>
      </c>
      <c r="B179" s="133"/>
      <c r="C179" s="133"/>
      <c r="D179" s="133"/>
      <c r="E179" s="135" t="n">
        <f aca="false">E177*E178*E165</f>
        <v>530148.203712857</v>
      </c>
      <c r="F179" s="135" t="n">
        <f aca="false">F177*F178*F165</f>
        <v>342994.370019615</v>
      </c>
      <c r="G179" s="135" t="n">
        <f aca="false">G177*G178*G165</f>
        <v>728953.780105178</v>
      </c>
      <c r="H179" s="135" t="n">
        <f aca="false">H177*H178*H165</f>
        <v>314411.505851313</v>
      </c>
      <c r="I179" s="136"/>
      <c r="J179" s="136"/>
    </row>
    <row r="180" customFormat="false" ht="14.25" hidden="false" customHeight="true" outlineLevel="0" collapsed="false">
      <c r="A180" s="137" t="s">
        <v>195</v>
      </c>
      <c r="B180" s="137"/>
      <c r="C180" s="137"/>
      <c r="D180" s="137"/>
      <c r="E180" s="138" t="n">
        <f aca="false">E179+F179+G179+H179</f>
        <v>1916507.85968896</v>
      </c>
      <c r="F180" s="138"/>
      <c r="G180" s="138"/>
      <c r="H180" s="138"/>
      <c r="I180" s="139"/>
      <c r="J180" s="136"/>
    </row>
    <row r="181" customFormat="false" ht="14.25" hidden="false" customHeight="true" outlineLevel="0" collapsed="false">
      <c r="A181" s="137" t="s">
        <v>196</v>
      </c>
      <c r="B181" s="137"/>
      <c r="C181" s="137"/>
      <c r="D181" s="137"/>
      <c r="E181" s="138" t="n">
        <f aca="false">E180/60</f>
        <v>31941.7976614827</v>
      </c>
      <c r="F181" s="138"/>
      <c r="G181" s="138"/>
      <c r="H181" s="138"/>
      <c r="I181" s="139"/>
      <c r="J181" s="136"/>
    </row>
    <row r="182" customFormat="false" ht="14.25" hidden="false" customHeight="true" outlineLevel="0" collapsed="false">
      <c r="A182" s="137" t="s">
        <v>197</v>
      </c>
      <c r="B182" s="137"/>
      <c r="C182" s="137"/>
      <c r="D182" s="137"/>
      <c r="E182" s="138" t="n">
        <f aca="false">ROUND(E180/(E177*E178+F177*F178+G177*G178+H177*H178),2)</f>
        <v>4791.27</v>
      </c>
      <c r="F182" s="138"/>
      <c r="G182" s="138"/>
      <c r="H182" s="138"/>
      <c r="I182" s="139"/>
      <c r="J182" s="139"/>
    </row>
    <row r="184" customFormat="false" ht="15" hidden="false" customHeight="false" outlineLevel="0" collapsed="false">
      <c r="A184" s="140" t="s">
        <v>198</v>
      </c>
      <c r="B184" s="140"/>
      <c r="C184" s="140"/>
      <c r="D184" s="140"/>
      <c r="E184" s="140"/>
    </row>
    <row r="185" customFormat="false" ht="81" hidden="false" customHeight="true" outlineLevel="0" collapsed="false">
      <c r="A185" s="141" t="s">
        <v>37</v>
      </c>
      <c r="B185" s="142" t="s">
        <v>199</v>
      </c>
      <c r="C185" s="142"/>
      <c r="D185" s="142"/>
      <c r="E185" s="142"/>
    </row>
    <row r="186" customFormat="false" ht="14.25" hidden="false" customHeight="false" outlineLevel="0" collapsed="false">
      <c r="A186" s="141" t="s">
        <v>40</v>
      </c>
      <c r="B186" s="143"/>
      <c r="C186" s="143"/>
      <c r="D186" s="143"/>
      <c r="E186" s="143"/>
    </row>
    <row r="187" customFormat="false" ht="14.25" hidden="false" customHeight="false" outlineLevel="0" collapsed="false">
      <c r="A187" s="141" t="s">
        <v>42</v>
      </c>
      <c r="B187" s="143"/>
      <c r="C187" s="143"/>
      <c r="D187" s="143"/>
      <c r="E187" s="143"/>
    </row>
    <row r="188" customFormat="false" ht="14.25" hidden="false" customHeight="false" outlineLevel="0" collapsed="false">
      <c r="A188" s="141" t="s">
        <v>45</v>
      </c>
      <c r="B188" s="143"/>
      <c r="C188" s="143"/>
      <c r="D188" s="143"/>
      <c r="E188" s="143"/>
    </row>
    <row r="189" customFormat="false" ht="14.25" hidden="false" customHeight="false" outlineLevel="0" collapsed="false">
      <c r="A189" s="141" t="s">
        <v>48</v>
      </c>
      <c r="B189" s="143"/>
      <c r="C189" s="143"/>
      <c r="D189" s="143"/>
      <c r="E189" s="143"/>
    </row>
    <row r="190" customFormat="false" ht="14.25" hidden="false" customHeight="false" outlineLevel="0" collapsed="false">
      <c r="A190" s="141" t="s">
        <v>51</v>
      </c>
      <c r="B190" s="143"/>
      <c r="C190" s="143"/>
      <c r="D190" s="143"/>
      <c r="E190" s="143"/>
    </row>
  </sheetData>
  <mergeCells count="185">
    <mergeCell ref="A1:E1"/>
    <mergeCell ref="A2:E2"/>
    <mergeCell ref="A4:E4"/>
    <mergeCell ref="A6:E6"/>
    <mergeCell ref="B7:C7"/>
    <mergeCell ref="D7:E7"/>
    <mergeCell ref="B8:C8"/>
    <mergeCell ref="D8:E8"/>
    <mergeCell ref="B9:C9"/>
    <mergeCell ref="D9:E9"/>
    <mergeCell ref="B10:C10"/>
    <mergeCell ref="D10:E10"/>
    <mergeCell ref="A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A19:E19"/>
    <mergeCell ref="A20:E20"/>
    <mergeCell ref="B21:D21"/>
    <mergeCell ref="A22:E22"/>
    <mergeCell ref="B23:D23"/>
    <mergeCell ref="B24:D24"/>
    <mergeCell ref="B25:D25"/>
    <mergeCell ref="A26:E26"/>
    <mergeCell ref="B27:D27"/>
    <mergeCell ref="B28:D28"/>
    <mergeCell ref="B29:D29"/>
    <mergeCell ref="A30:E30"/>
    <mergeCell ref="B31:C31"/>
    <mergeCell ref="A32:E32"/>
    <mergeCell ref="A33:D33"/>
    <mergeCell ref="A35:D35"/>
    <mergeCell ref="A36:C36"/>
    <mergeCell ref="B37:D37"/>
    <mergeCell ref="B38:C38"/>
    <mergeCell ref="B39:C39"/>
    <mergeCell ref="C40:C41"/>
    <mergeCell ref="D40:D41"/>
    <mergeCell ref="A42:A43"/>
    <mergeCell ref="B42:B43"/>
    <mergeCell ref="B46:D46"/>
    <mergeCell ref="B47:D47"/>
    <mergeCell ref="A48:D48"/>
    <mergeCell ref="A52:H52"/>
    <mergeCell ref="A53:H53"/>
    <mergeCell ref="A54:E54"/>
    <mergeCell ref="A55:D55"/>
    <mergeCell ref="A56:C56"/>
    <mergeCell ref="B57:C57"/>
    <mergeCell ref="B58:C58"/>
    <mergeCell ref="B59:C59"/>
    <mergeCell ref="B60:C60"/>
    <mergeCell ref="B61:C61"/>
    <mergeCell ref="A62:D62"/>
    <mergeCell ref="A63:E63"/>
    <mergeCell ref="A64:D64"/>
    <mergeCell ref="A65:C65"/>
    <mergeCell ref="B66:C66"/>
    <mergeCell ref="B67:C67"/>
    <mergeCell ref="B68:C68"/>
    <mergeCell ref="B69:C69"/>
    <mergeCell ref="B71:C71"/>
    <mergeCell ref="B72:C72"/>
    <mergeCell ref="B73:C73"/>
    <mergeCell ref="A74:C74"/>
    <mergeCell ref="A75:E75"/>
    <mergeCell ref="A76:D76"/>
    <mergeCell ref="A77:C77"/>
    <mergeCell ref="A78:A80"/>
    <mergeCell ref="C78:C79"/>
    <mergeCell ref="D78:D79"/>
    <mergeCell ref="B80:D80"/>
    <mergeCell ref="A81:A83"/>
    <mergeCell ref="C81:C82"/>
    <mergeCell ref="D81:D82"/>
    <mergeCell ref="B83:D83"/>
    <mergeCell ref="B84:D84"/>
    <mergeCell ref="B85:D85"/>
    <mergeCell ref="B86:D86"/>
    <mergeCell ref="B87:D87"/>
    <mergeCell ref="B88:D88"/>
    <mergeCell ref="B89:D89"/>
    <mergeCell ref="A90:D90"/>
    <mergeCell ref="A91:E91"/>
    <mergeCell ref="A92:D92"/>
    <mergeCell ref="A93:D93"/>
    <mergeCell ref="B94:D94"/>
    <mergeCell ref="B95:D95"/>
    <mergeCell ref="B96:D96"/>
    <mergeCell ref="A97:D97"/>
    <mergeCell ref="A99:D99"/>
    <mergeCell ref="A100:C100"/>
    <mergeCell ref="B101:C101"/>
    <mergeCell ref="B102:C102"/>
    <mergeCell ref="B103:C103"/>
    <mergeCell ref="B104:C104"/>
    <mergeCell ref="B105:C105"/>
    <mergeCell ref="B106:C106"/>
    <mergeCell ref="A107:D107"/>
    <mergeCell ref="A109:H109"/>
    <mergeCell ref="A110:H110"/>
    <mergeCell ref="A111:E111"/>
    <mergeCell ref="A112:D112"/>
    <mergeCell ref="A113:C113"/>
    <mergeCell ref="B114:C114"/>
    <mergeCell ref="B115:C115"/>
    <mergeCell ref="B116:C116"/>
    <mergeCell ref="B117:C117"/>
    <mergeCell ref="B118:C118"/>
    <mergeCell ref="B119:C119"/>
    <mergeCell ref="B120:C120"/>
    <mergeCell ref="A121:C121"/>
    <mergeCell ref="A122:E122"/>
    <mergeCell ref="A123:D123"/>
    <mergeCell ref="A124:C124"/>
    <mergeCell ref="B125:C125"/>
    <mergeCell ref="A126:C126"/>
    <mergeCell ref="A127:E127"/>
    <mergeCell ref="A128:D128"/>
    <mergeCell ref="A129:D129"/>
    <mergeCell ref="B130:D130"/>
    <mergeCell ref="B131:D131"/>
    <mergeCell ref="B132:C132"/>
    <mergeCell ref="A133:D133"/>
    <mergeCell ref="A135:H135"/>
    <mergeCell ref="A136:D137"/>
    <mergeCell ref="B138:D138"/>
    <mergeCell ref="B139:D139"/>
    <mergeCell ref="B140:D140"/>
    <mergeCell ref="B141:D141"/>
    <mergeCell ref="A142:D142"/>
    <mergeCell ref="A144:H144"/>
    <mergeCell ref="A145:C146"/>
    <mergeCell ref="D145:D146"/>
    <mergeCell ref="B147:C147"/>
    <mergeCell ref="B148:C148"/>
    <mergeCell ref="B149:C149"/>
    <mergeCell ref="B150:C150"/>
    <mergeCell ref="B151:C151"/>
    <mergeCell ref="B152:C152"/>
    <mergeCell ref="B153:C153"/>
    <mergeCell ref="B154:C154"/>
    <mergeCell ref="A155:C155"/>
    <mergeCell ref="A157:D158"/>
    <mergeCell ref="B159:D159"/>
    <mergeCell ref="B160:D160"/>
    <mergeCell ref="B161:D161"/>
    <mergeCell ref="B162:D162"/>
    <mergeCell ref="B163:D163"/>
    <mergeCell ref="B164:D164"/>
    <mergeCell ref="A165:D165"/>
    <mergeCell ref="A167:D167"/>
    <mergeCell ref="A168:C168"/>
    <mergeCell ref="B169:C169"/>
    <mergeCell ref="B170:C170"/>
    <mergeCell ref="B171:C171"/>
    <mergeCell ref="B172:C172"/>
    <mergeCell ref="B173:C173"/>
    <mergeCell ref="A174:C174"/>
    <mergeCell ref="A176:D176"/>
    <mergeCell ref="A177:D177"/>
    <mergeCell ref="A178:D178"/>
    <mergeCell ref="A179:D179"/>
    <mergeCell ref="A180:D180"/>
    <mergeCell ref="E180:H180"/>
    <mergeCell ref="A181:D181"/>
    <mergeCell ref="E181:H181"/>
    <mergeCell ref="A182:D182"/>
    <mergeCell ref="E182:H182"/>
    <mergeCell ref="A184:E184"/>
    <mergeCell ref="B185:E185"/>
    <mergeCell ref="B186:E186"/>
    <mergeCell ref="B187:E187"/>
    <mergeCell ref="B188:E188"/>
    <mergeCell ref="B189:E189"/>
    <mergeCell ref="B190:E190"/>
  </mergeCells>
  <conditionalFormatting sqref="D60">
    <cfRule type="cellIs" priority="2" operator="notEqual" aboveAverage="0" equalAverage="0" bottom="0" percent="0" rank="0" text="" dxfId="0">
      <formula>0.121</formula>
    </cfRule>
    <cfRule type="cellIs" priority="3" operator="equal" aboveAverage="0" equalAverage="0" bottom="0" percent="0" rank="0" text="" dxfId="1">
      <formula>0.121</formula>
    </cfRule>
  </conditionalFormatting>
  <printOptions headings="false" gridLines="false" gridLinesSet="true" horizontalCentered="true" verticalCentered="false"/>
  <pageMargins left="0.7" right="0.7" top="0.75" bottom="0.75" header="0.3" footer="0.3"/>
  <pageSetup paperSize="9" scale="100" fitToWidth="1" fitToHeight="0" pageOrder="overThenDown" orientation="landscape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&amp;CPágina 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368"/>
  <sheetViews>
    <sheetView showFormulas="false" showGridLines="fals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11.37890625" defaultRowHeight="14.25" zeroHeight="false" outlineLevelRow="0" outlineLevelCol="0"/>
  <cols>
    <col collapsed="false" customWidth="true" hidden="false" outlineLevel="0" max="1" min="1" style="144" width="49.62"/>
    <col collapsed="false" customWidth="true" hidden="false" outlineLevel="0" max="2" min="2" style="144" width="10.12"/>
    <col collapsed="false" customWidth="true" hidden="false" outlineLevel="0" max="4" min="3" style="144" width="9.75"/>
    <col collapsed="false" customWidth="true" hidden="false" outlineLevel="0" max="5" min="5" style="144" width="12.5"/>
    <col collapsed="false" customWidth="true" hidden="false" outlineLevel="0" max="7" min="6" style="144" width="13.25"/>
    <col collapsed="false" customWidth="true" hidden="false" outlineLevel="0" max="8" min="8" style="144" width="12.88"/>
    <col collapsed="false" customWidth="true" hidden="false" outlineLevel="0" max="9" min="9" style="144" width="18.88"/>
    <col collapsed="false" customWidth="true" hidden="false" outlineLevel="0" max="10" min="10" style="144" width="6.75"/>
    <col collapsed="false" customWidth="true" hidden="false" outlineLevel="0" max="27" min="11" style="144" width="6.88"/>
    <col collapsed="false" customWidth="false" hidden="false" outlineLevel="0" max="1024" min="28" style="144" width="11.38"/>
  </cols>
  <sheetData>
    <row r="1" customFormat="false" ht="26.25" hidden="false" customHeight="false" outlineLevel="0" collapsed="false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</row>
    <row r="2" customFormat="false" ht="21" hidden="false" customHeight="false" outlineLevel="0" collapsed="false">
      <c r="A2" s="147" t="s">
        <v>1</v>
      </c>
      <c r="B2" s="147"/>
      <c r="C2" s="147"/>
      <c r="D2" s="147"/>
      <c r="E2" s="147"/>
      <c r="F2" s="147"/>
      <c r="G2" s="147"/>
      <c r="H2" s="147"/>
      <c r="I2" s="147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</row>
    <row r="3" customFormat="false" ht="17.25" hidden="false" customHeight="false" outlineLevel="0" collapsed="false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</row>
    <row r="4" customFormat="false" ht="17.25" hidden="false" customHeight="false" outlineLevel="0" collapsed="false">
      <c r="A4" s="148" t="s">
        <v>200</v>
      </c>
      <c r="B4" s="148"/>
      <c r="C4" s="148"/>
      <c r="D4" s="148"/>
      <c r="E4" s="148"/>
      <c r="F4" s="148"/>
      <c r="G4" s="148"/>
      <c r="H4" s="148"/>
      <c r="I4" s="148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</row>
    <row r="5" customFormat="false" ht="8.25" hidden="false" customHeight="true" outlineLevel="0" collapsed="false">
      <c r="A5" s="146"/>
      <c r="B5" s="146"/>
      <c r="C5" s="149"/>
      <c r="D5" s="149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</row>
    <row r="6" customFormat="false" ht="18.75" hidden="false" customHeight="false" outlineLevel="0" collapsed="false">
      <c r="A6" s="150" t="s">
        <v>201</v>
      </c>
      <c r="B6" s="150"/>
      <c r="C6" s="150"/>
      <c r="D6" s="150"/>
      <c r="E6" s="150"/>
      <c r="F6" s="150"/>
      <c r="G6" s="150"/>
      <c r="H6" s="150"/>
      <c r="I6" s="150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</row>
    <row r="7" customFormat="false" ht="6.75" hidden="false" customHeight="true" outlineLevel="0" collapsed="false">
      <c r="A7" s="151"/>
      <c r="B7" s="146"/>
      <c r="C7" s="146"/>
      <c r="D7" s="146"/>
      <c r="E7" s="152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</row>
    <row r="8" customFormat="false" ht="15.75" hidden="false" customHeight="false" outlineLevel="0" collapsed="false">
      <c r="A8" s="151" t="s">
        <v>202</v>
      </c>
      <c r="B8" s="146"/>
      <c r="C8" s="146"/>
      <c r="D8" s="146"/>
      <c r="E8" s="152"/>
      <c r="F8" s="153" t="s">
        <v>203</v>
      </c>
      <c r="G8" s="154"/>
      <c r="H8" s="154"/>
      <c r="I8" s="155" t="n">
        <f aca="false">('Servente Limpeza'!E165*5+'Servente Limpeza'!F165*2)/7</f>
        <v>4788.95059362231</v>
      </c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</row>
    <row r="9" customFormat="false" ht="15.75" hidden="false" customHeight="false" outlineLevel="0" collapsed="false">
      <c r="A9" s="151" t="s">
        <v>204</v>
      </c>
      <c r="B9" s="152"/>
      <c r="C9" s="152"/>
      <c r="D9" s="152"/>
      <c r="E9" s="152"/>
      <c r="F9" s="156" t="s">
        <v>205</v>
      </c>
      <c r="G9" s="154"/>
      <c r="H9" s="154"/>
      <c r="I9" s="157" t="n">
        <v>1000</v>
      </c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</row>
    <row r="10" customFormat="false" ht="15.75" hidden="false" customHeight="false" outlineLevel="0" collapsed="false">
      <c r="A10" s="151"/>
      <c r="B10" s="152"/>
      <c r="C10" s="152"/>
      <c r="D10" s="152"/>
      <c r="E10" s="152"/>
      <c r="F10" s="153" t="s">
        <v>206</v>
      </c>
      <c r="G10" s="154"/>
      <c r="H10" s="154"/>
      <c r="I10" s="158" t="n">
        <f aca="false">I8/I9</f>
        <v>4.78895059362231</v>
      </c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</row>
    <row r="11" customFormat="false" ht="6.75" hidden="false" customHeight="true" outlineLevel="0" collapsed="false">
      <c r="A11" s="151"/>
      <c r="B11" s="152"/>
      <c r="C11" s="152"/>
      <c r="D11" s="152"/>
      <c r="E11" s="152"/>
      <c r="F11" s="159"/>
      <c r="G11" s="159"/>
      <c r="H11" s="159"/>
      <c r="I11" s="159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</row>
    <row r="12" customFormat="false" ht="45" hidden="false" customHeight="false" outlineLevel="0" collapsed="false">
      <c r="A12" s="160" t="s">
        <v>207</v>
      </c>
      <c r="B12" s="161" t="s">
        <v>208</v>
      </c>
      <c r="C12" s="161" t="s">
        <v>209</v>
      </c>
      <c r="D12" s="161" t="s">
        <v>210</v>
      </c>
      <c r="E12" s="161" t="s">
        <v>211</v>
      </c>
      <c r="F12" s="161" t="s">
        <v>212</v>
      </c>
      <c r="G12" s="162" t="s">
        <v>213</v>
      </c>
      <c r="H12" s="161" t="s">
        <v>10</v>
      </c>
      <c r="I12" s="161" t="s">
        <v>214</v>
      </c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</row>
    <row r="13" customFormat="false" ht="15" hidden="false" customHeight="false" outlineLevel="0" collapsed="false">
      <c r="A13" s="163" t="s">
        <v>215</v>
      </c>
      <c r="B13" s="164" t="n">
        <v>59.84</v>
      </c>
      <c r="C13" s="165" t="n">
        <v>3</v>
      </c>
      <c r="D13" s="165"/>
      <c r="E13" s="166" t="n">
        <f aca="false">IF(ISBLANK(C13),0,C13*22)+IF(ISBLANK(D13),0,D13*4)</f>
        <v>66</v>
      </c>
      <c r="F13" s="167" t="n">
        <f aca="false">B13*E13</f>
        <v>3949.44</v>
      </c>
      <c r="G13" s="167" t="n">
        <f aca="false">F13/22</f>
        <v>179.52</v>
      </c>
      <c r="H13" s="167" t="n">
        <f aca="false">G13*$I$10</f>
        <v>859.712410567078</v>
      </c>
      <c r="I13" s="168" t="n">
        <f aca="false">G13/$I$9</f>
        <v>0.17952</v>
      </c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</row>
    <row r="14" customFormat="false" ht="15" hidden="false" customHeight="false" outlineLevel="0" collapsed="false">
      <c r="A14" s="169" t="s">
        <v>216</v>
      </c>
      <c r="B14" s="166" t="n">
        <v>59.83</v>
      </c>
      <c r="C14" s="165" t="n">
        <v>2</v>
      </c>
      <c r="D14" s="165"/>
      <c r="E14" s="166" t="n">
        <f aca="false">IF(ISBLANK(C14),0,C14*22)+IF(ISBLANK(D14),0,D14*4)</f>
        <v>44</v>
      </c>
      <c r="F14" s="167" t="n">
        <f aca="false">B14*E14</f>
        <v>2632.52</v>
      </c>
      <c r="G14" s="167" t="n">
        <f aca="false">F14/22</f>
        <v>119.66</v>
      </c>
      <c r="H14" s="167" t="n">
        <f aca="false">G14*$I$10</f>
        <v>573.045828032846</v>
      </c>
      <c r="I14" s="168" t="n">
        <f aca="false">G14/$I$9</f>
        <v>0.11966</v>
      </c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</row>
    <row r="15" customFormat="false" ht="15" hidden="false" customHeight="false" outlineLevel="0" collapsed="false">
      <c r="A15" s="170" t="s">
        <v>217</v>
      </c>
      <c r="B15" s="166" t="n">
        <v>52.74</v>
      </c>
      <c r="C15" s="165" t="n">
        <v>3</v>
      </c>
      <c r="D15" s="165"/>
      <c r="E15" s="166" t="n">
        <f aca="false">IF(ISBLANK(C15),0,C15*22)+IF(ISBLANK(D15),0,D15*4)</f>
        <v>66</v>
      </c>
      <c r="F15" s="167" t="n">
        <f aca="false">B15*E15</f>
        <v>3480.84</v>
      </c>
      <c r="G15" s="167" t="n">
        <f aca="false">F15/22</f>
        <v>158.22</v>
      </c>
      <c r="H15" s="167" t="n">
        <f aca="false">G15*$I$10</f>
        <v>757.707762922922</v>
      </c>
      <c r="I15" s="168" t="n">
        <f aca="false">G15/$I$9</f>
        <v>0.15822</v>
      </c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</row>
    <row r="16" customFormat="false" ht="15" hidden="false" customHeight="false" outlineLevel="0" collapsed="false">
      <c r="A16" s="170" t="s">
        <v>218</v>
      </c>
      <c r="B16" s="166" t="n">
        <v>45.41</v>
      </c>
      <c r="C16" s="165" t="n">
        <v>3</v>
      </c>
      <c r="D16" s="165"/>
      <c r="E16" s="166" t="n">
        <f aca="false">IF(ISBLANK(C16),0,C16*22)+IF(ISBLANK(D16),0,D16*4)</f>
        <v>66</v>
      </c>
      <c r="F16" s="167" t="n">
        <f aca="false">B16*E16</f>
        <v>2997.06</v>
      </c>
      <c r="G16" s="167" t="n">
        <f aca="false">F16/22</f>
        <v>136.23</v>
      </c>
      <c r="H16" s="167" t="n">
        <f aca="false">G16*$I$10</f>
        <v>652.398739369168</v>
      </c>
      <c r="I16" s="168" t="n">
        <f aca="false">G16/$I$9</f>
        <v>0.13623</v>
      </c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</row>
    <row r="17" customFormat="false" ht="15" hidden="false" customHeight="false" outlineLevel="0" collapsed="false">
      <c r="A17" s="170" t="s">
        <v>219</v>
      </c>
      <c r="B17" s="166" t="n">
        <v>46.29</v>
      </c>
      <c r="C17" s="165" t="n">
        <v>3</v>
      </c>
      <c r="D17" s="165"/>
      <c r="E17" s="166" t="n">
        <f aca="false">IF(ISBLANK(C17),0,C17*22)+IF(ISBLANK(D17),0,D17*4)</f>
        <v>66</v>
      </c>
      <c r="F17" s="167" t="n">
        <f aca="false">B17*E17</f>
        <v>3055.14</v>
      </c>
      <c r="G17" s="167" t="n">
        <f aca="false">F17/22</f>
        <v>138.87</v>
      </c>
      <c r="H17" s="167" t="n">
        <f aca="false">G17*$I$10</f>
        <v>665.041568936331</v>
      </c>
      <c r="I17" s="168" t="n">
        <f aca="false">G17/$I$9</f>
        <v>0.13887</v>
      </c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</row>
    <row r="18" customFormat="false" ht="15" hidden="false" customHeight="false" outlineLevel="0" collapsed="false">
      <c r="A18" s="170" t="s">
        <v>220</v>
      </c>
      <c r="B18" s="166" t="n">
        <v>63.85</v>
      </c>
      <c r="C18" s="165" t="n">
        <v>3</v>
      </c>
      <c r="D18" s="165"/>
      <c r="E18" s="166" t="n">
        <f aca="false">IF(ISBLANK(C18),0,C18*22)+IF(ISBLANK(D18),0,D18*4)</f>
        <v>66</v>
      </c>
      <c r="F18" s="167" t="n">
        <f aca="false">B18*E18</f>
        <v>4214.1</v>
      </c>
      <c r="G18" s="167" t="n">
        <f aca="false">F18/22</f>
        <v>191.55</v>
      </c>
      <c r="H18" s="167" t="n">
        <f aca="false">G18*$I$10</f>
        <v>917.323486208354</v>
      </c>
      <c r="I18" s="168" t="n">
        <f aca="false">G18/$I$9</f>
        <v>0.19155</v>
      </c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</row>
    <row r="19" customFormat="false" ht="15" hidden="false" customHeight="false" outlineLevel="0" collapsed="false">
      <c r="A19" s="171" t="s">
        <v>221</v>
      </c>
      <c r="B19" s="166" t="n">
        <v>54.96</v>
      </c>
      <c r="C19" s="165" t="n">
        <v>3</v>
      </c>
      <c r="D19" s="165"/>
      <c r="E19" s="166" t="n">
        <f aca="false">IF(ISBLANK(C19),0,C19*22)+IF(ISBLANK(D19),0,D19*4)</f>
        <v>66</v>
      </c>
      <c r="F19" s="167" t="n">
        <f aca="false">B19*E19</f>
        <v>3627.36</v>
      </c>
      <c r="G19" s="167" t="n">
        <f aca="false">F19/22</f>
        <v>164.88</v>
      </c>
      <c r="H19" s="167" t="n">
        <f aca="false">G19*$I$10</f>
        <v>789.602173876447</v>
      </c>
      <c r="I19" s="168" t="n">
        <f aca="false">G19/$I$9</f>
        <v>0.16488</v>
      </c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</row>
    <row r="20" customFormat="false" ht="15" hidden="false" customHeight="false" outlineLevel="0" collapsed="false">
      <c r="A20" s="163" t="s">
        <v>222</v>
      </c>
      <c r="B20" s="164" t="n">
        <v>54.96</v>
      </c>
      <c r="C20" s="165" t="n">
        <v>3</v>
      </c>
      <c r="D20" s="165"/>
      <c r="E20" s="166" t="n">
        <f aca="false">IF(ISBLANK(C20),0,C20*22)+IF(ISBLANK(D20),0,D20*4)</f>
        <v>66</v>
      </c>
      <c r="F20" s="167" t="n">
        <f aca="false">B20*E20</f>
        <v>3627.36</v>
      </c>
      <c r="G20" s="167" t="n">
        <f aca="false">F20/22</f>
        <v>164.88</v>
      </c>
      <c r="H20" s="167" t="n">
        <f aca="false">G20*$I$10</f>
        <v>789.602173876447</v>
      </c>
      <c r="I20" s="168" t="n">
        <f aca="false">G20/$I$9</f>
        <v>0.16488</v>
      </c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</row>
    <row r="21" customFormat="false" ht="15" hidden="false" customHeight="false" outlineLevel="0" collapsed="false">
      <c r="A21" s="163" t="s">
        <v>223</v>
      </c>
      <c r="B21" s="164" t="n">
        <v>54.96</v>
      </c>
      <c r="C21" s="165" t="n">
        <v>3</v>
      </c>
      <c r="D21" s="165"/>
      <c r="E21" s="166" t="n">
        <f aca="false">IF(ISBLANK(C21),0,C21*22)+IF(ISBLANK(D21),0,D21*4)</f>
        <v>66</v>
      </c>
      <c r="F21" s="167" t="n">
        <f aca="false">B21*E21</f>
        <v>3627.36</v>
      </c>
      <c r="G21" s="167" t="n">
        <f aca="false">F21/22</f>
        <v>164.88</v>
      </c>
      <c r="H21" s="167" t="n">
        <f aca="false">G21*$I$10</f>
        <v>789.602173876447</v>
      </c>
      <c r="I21" s="168" t="n">
        <f aca="false">G21/$I$9</f>
        <v>0.16488</v>
      </c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</row>
    <row r="22" customFormat="false" ht="15" hidden="false" customHeight="false" outlineLevel="0" collapsed="false">
      <c r="A22" s="163" t="s">
        <v>224</v>
      </c>
      <c r="B22" s="164" t="n">
        <v>54.96</v>
      </c>
      <c r="C22" s="165" t="n">
        <v>3</v>
      </c>
      <c r="D22" s="165"/>
      <c r="E22" s="166" t="n">
        <f aca="false">IF(ISBLANK(C22),0,C22*22)+IF(ISBLANK(D22),0,D22*4)</f>
        <v>66</v>
      </c>
      <c r="F22" s="167" t="n">
        <f aca="false">B22*E22</f>
        <v>3627.36</v>
      </c>
      <c r="G22" s="167" t="n">
        <f aca="false">F22/22</f>
        <v>164.88</v>
      </c>
      <c r="H22" s="167" t="n">
        <f aca="false">G22*$I$10</f>
        <v>789.602173876447</v>
      </c>
      <c r="I22" s="168" t="n">
        <f aca="false">G22/$I$9</f>
        <v>0.16488</v>
      </c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</row>
    <row r="23" customFormat="false" ht="15" hidden="false" customHeight="false" outlineLevel="0" collapsed="false">
      <c r="A23" s="170" t="s">
        <v>225</v>
      </c>
      <c r="B23" s="164" t="n">
        <v>54.96</v>
      </c>
      <c r="C23" s="165" t="n">
        <v>3</v>
      </c>
      <c r="D23" s="165"/>
      <c r="E23" s="166" t="n">
        <f aca="false">IF(ISBLANK(C23),0,C23*22)+IF(ISBLANK(D23),0,D23*4)</f>
        <v>66</v>
      </c>
      <c r="F23" s="167" t="n">
        <f aca="false">B23*E23</f>
        <v>3627.36</v>
      </c>
      <c r="G23" s="167" t="n">
        <f aca="false">F23/22</f>
        <v>164.88</v>
      </c>
      <c r="H23" s="167" t="n">
        <f aca="false">G23*$I$10</f>
        <v>789.602173876447</v>
      </c>
      <c r="I23" s="168" t="n">
        <f aca="false">G23/$I$9</f>
        <v>0.16488</v>
      </c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</row>
    <row r="24" customFormat="false" ht="15" hidden="false" customHeight="false" outlineLevel="0" collapsed="false">
      <c r="A24" s="169" t="s">
        <v>226</v>
      </c>
      <c r="B24" s="166" t="n">
        <v>54.96</v>
      </c>
      <c r="C24" s="165" t="n">
        <v>3</v>
      </c>
      <c r="D24" s="165"/>
      <c r="E24" s="166" t="n">
        <f aca="false">IF(ISBLANK(C24),0,C24*22)+IF(ISBLANK(D24),0,D24*4)</f>
        <v>66</v>
      </c>
      <c r="F24" s="167" t="n">
        <f aca="false">B24*E24</f>
        <v>3627.36</v>
      </c>
      <c r="G24" s="167" t="n">
        <f aca="false">F24/22</f>
        <v>164.88</v>
      </c>
      <c r="H24" s="167" t="n">
        <f aca="false">G24*$I$10</f>
        <v>789.602173876447</v>
      </c>
      <c r="I24" s="168" t="n">
        <f aca="false">G24/$I$9</f>
        <v>0.16488</v>
      </c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</row>
    <row r="25" customFormat="false" ht="15" hidden="false" customHeight="false" outlineLevel="0" collapsed="false">
      <c r="A25" s="170" t="s">
        <v>227</v>
      </c>
      <c r="B25" s="166" t="n">
        <v>58.58</v>
      </c>
      <c r="C25" s="165" t="n">
        <v>3</v>
      </c>
      <c r="D25" s="165"/>
      <c r="E25" s="166" t="n">
        <f aca="false">IF(ISBLANK(C25),0,C25*22)+IF(ISBLANK(D25),0,D25*4)</f>
        <v>66</v>
      </c>
      <c r="F25" s="167" t="n">
        <f aca="false">B25*E25</f>
        <v>3866.28</v>
      </c>
      <c r="G25" s="167" t="n">
        <f aca="false">F25/22</f>
        <v>175.74</v>
      </c>
      <c r="H25" s="167" t="n">
        <f aca="false">G25*$I$10</f>
        <v>841.610177323185</v>
      </c>
      <c r="I25" s="168" t="n">
        <f aca="false">G25/$I$9</f>
        <v>0.17574</v>
      </c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</row>
    <row r="26" customFormat="false" ht="15" hidden="false" customHeight="false" outlineLevel="0" collapsed="false">
      <c r="A26" s="170" t="s">
        <v>228</v>
      </c>
      <c r="B26" s="166" t="n">
        <v>96.66</v>
      </c>
      <c r="C26" s="165"/>
      <c r="D26" s="165" t="n">
        <v>2</v>
      </c>
      <c r="E26" s="166" t="n">
        <f aca="false">IF(ISBLANK(C26),0,C26*22)+IF(ISBLANK(D26),0,D26*4)</f>
        <v>8</v>
      </c>
      <c r="F26" s="167" t="n">
        <f aca="false">B26*E26</f>
        <v>773.28</v>
      </c>
      <c r="G26" s="167" t="n">
        <f aca="false">F26/22</f>
        <v>35.1490909090909</v>
      </c>
      <c r="H26" s="167" t="n">
        <f aca="false">G26*$I$10</f>
        <v>168.327259774376</v>
      </c>
      <c r="I26" s="168" t="n">
        <f aca="false">G26/$I$9</f>
        <v>0.0351490909090909</v>
      </c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  <c r="AA26" s="146"/>
    </row>
    <row r="27" customFormat="false" ht="15" hidden="false" customHeight="false" outlineLevel="0" collapsed="false">
      <c r="A27" s="170" t="s">
        <v>229</v>
      </c>
      <c r="B27" s="166" t="n">
        <v>22.45</v>
      </c>
      <c r="C27" s="165"/>
      <c r="D27" s="165" t="n">
        <v>2</v>
      </c>
      <c r="E27" s="166" t="n">
        <f aca="false">IF(ISBLANK(C27),0,C27*22)+IF(ISBLANK(D27),0,D27*4)</f>
        <v>8</v>
      </c>
      <c r="F27" s="167" t="n">
        <f aca="false">B27*E27</f>
        <v>179.6</v>
      </c>
      <c r="G27" s="167" t="n">
        <f aca="false">F27/22</f>
        <v>8.16363636363636</v>
      </c>
      <c r="H27" s="167" t="n">
        <f aca="false">G27*$I$10</f>
        <v>39.0952512097531</v>
      </c>
      <c r="I27" s="168" t="n">
        <f aca="false">G27/$I$9</f>
        <v>0.00816363636363636</v>
      </c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</row>
    <row r="28" customFormat="false" ht="15" hidden="false" customHeight="false" outlineLevel="0" collapsed="false">
      <c r="A28" s="170" t="s">
        <v>230</v>
      </c>
      <c r="B28" s="166" t="n">
        <v>21.51</v>
      </c>
      <c r="C28" s="165"/>
      <c r="D28" s="165" t="n">
        <v>2</v>
      </c>
      <c r="E28" s="166" t="n">
        <f aca="false">IF(ISBLANK(C28),0,C28*22)+IF(ISBLANK(D28),0,D28*4)</f>
        <v>8</v>
      </c>
      <c r="F28" s="167" t="n">
        <f aca="false">B28*E28</f>
        <v>172.08</v>
      </c>
      <c r="G28" s="167" t="n">
        <f aca="false">F28/22</f>
        <v>7.82181818181818</v>
      </c>
      <c r="H28" s="167" t="n">
        <f aca="false">G28*$I$10</f>
        <v>37.458300825024</v>
      </c>
      <c r="I28" s="168" t="n">
        <f aca="false">G28/$I$9</f>
        <v>0.00782181818181818</v>
      </c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</row>
    <row r="29" customFormat="false" ht="15" hidden="false" customHeight="false" outlineLevel="0" collapsed="false">
      <c r="A29" s="171" t="s">
        <v>231</v>
      </c>
      <c r="B29" s="172" t="n">
        <v>13.33</v>
      </c>
      <c r="C29" s="165"/>
      <c r="D29" s="165" t="n">
        <v>2</v>
      </c>
      <c r="E29" s="166" t="n">
        <f aca="false">IF(ISBLANK(C29),0,C29*22)+IF(ISBLANK(D29),0,D29*4)</f>
        <v>8</v>
      </c>
      <c r="F29" s="167" t="n">
        <f aca="false">B29*E29</f>
        <v>106.64</v>
      </c>
      <c r="G29" s="167" t="n">
        <f aca="false">F29/22</f>
        <v>4.84727272727273</v>
      </c>
      <c r="H29" s="167" t="n">
        <f aca="false">G29*$I$10</f>
        <v>23.213349604722</v>
      </c>
      <c r="I29" s="168" t="n">
        <f aca="false">G29/$I$9</f>
        <v>0.00484727272727273</v>
      </c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</row>
    <row r="30" customFormat="false" ht="15" hidden="false" customHeight="false" outlineLevel="0" collapsed="false">
      <c r="A30" s="173" t="s">
        <v>232</v>
      </c>
      <c r="B30" s="174" t="n">
        <v>11.3</v>
      </c>
      <c r="C30" s="175"/>
      <c r="D30" s="165" t="n">
        <v>2</v>
      </c>
      <c r="E30" s="166" t="n">
        <f aca="false">IF(ISBLANK(C30),0,C30*22)+IF(ISBLANK(D30),0,D30*4)</f>
        <v>8</v>
      </c>
      <c r="F30" s="167" t="n">
        <f aca="false">B30*E30</f>
        <v>90.4</v>
      </c>
      <c r="G30" s="167" t="n">
        <f aca="false">F30/22</f>
        <v>4.10909090909091</v>
      </c>
      <c r="H30" s="167" t="n">
        <f aca="false">G30*$I$10</f>
        <v>19.678233348339</v>
      </c>
      <c r="I30" s="168" t="n">
        <f aca="false">G30/$I$9</f>
        <v>0.00410909090909091</v>
      </c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</row>
    <row r="31" customFormat="false" ht="15" hidden="false" customHeight="false" outlineLevel="0" collapsed="false">
      <c r="A31" s="176" t="s">
        <v>233</v>
      </c>
      <c r="B31" s="174" t="n">
        <v>11.35</v>
      </c>
      <c r="C31" s="175"/>
      <c r="D31" s="165" t="n">
        <v>2</v>
      </c>
      <c r="E31" s="166" t="n">
        <f aca="false">IF(ISBLANK(C31),0,C31*22)+IF(ISBLANK(D31),0,D31*4)</f>
        <v>8</v>
      </c>
      <c r="F31" s="167" t="n">
        <f aca="false">B31*E31</f>
        <v>90.8</v>
      </c>
      <c r="G31" s="167" t="n">
        <f aca="false">F31/22</f>
        <v>4.12727272727273</v>
      </c>
      <c r="H31" s="167" t="n">
        <f aca="false">G31*$I$10</f>
        <v>19.7653051773139</v>
      </c>
      <c r="I31" s="168" t="n">
        <f aca="false">G31/$I$9</f>
        <v>0.00412727272727273</v>
      </c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</row>
    <row r="32" customFormat="false" ht="15" hidden="false" customHeight="false" outlineLevel="0" collapsed="false">
      <c r="A32" s="176" t="s">
        <v>234</v>
      </c>
      <c r="B32" s="174" t="n">
        <v>13.15</v>
      </c>
      <c r="C32" s="175"/>
      <c r="D32" s="165" t="n">
        <v>2</v>
      </c>
      <c r="E32" s="166" t="n">
        <f aca="false">IF(ISBLANK(C32),0,C32*22)+IF(ISBLANK(D32),0,D32*4)</f>
        <v>8</v>
      </c>
      <c r="F32" s="167" t="n">
        <f aca="false">B32*E32</f>
        <v>105.2</v>
      </c>
      <c r="G32" s="167" t="n">
        <f aca="false">F32/22</f>
        <v>4.78181818181818</v>
      </c>
      <c r="H32" s="167" t="n">
        <f aca="false">G32*$I$10</f>
        <v>22.8998910204122</v>
      </c>
      <c r="I32" s="168" t="n">
        <f aca="false">G32/$I$9</f>
        <v>0.00478181818181818</v>
      </c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</row>
    <row r="33" customFormat="false" ht="15" hidden="false" customHeight="false" outlineLevel="0" collapsed="false">
      <c r="A33" s="176" t="s">
        <v>235</v>
      </c>
      <c r="B33" s="174" t="n">
        <v>14.96</v>
      </c>
      <c r="C33" s="175"/>
      <c r="D33" s="165" t="n">
        <v>2</v>
      </c>
      <c r="E33" s="166" t="n">
        <f aca="false">IF(ISBLANK(C33),0,C33*22)+IF(ISBLANK(D33),0,D33*4)</f>
        <v>8</v>
      </c>
      <c r="F33" s="167" t="n">
        <f aca="false">B33*E33</f>
        <v>119.68</v>
      </c>
      <c r="G33" s="167" t="n">
        <f aca="false">F33/22</f>
        <v>5.44</v>
      </c>
      <c r="H33" s="167" t="n">
        <f aca="false">G33*$I$10</f>
        <v>26.0518912293054</v>
      </c>
      <c r="I33" s="168" t="n">
        <f aca="false">G33/$I$9</f>
        <v>0.00544</v>
      </c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</row>
    <row r="34" customFormat="false" ht="15" hidden="false" customHeight="false" outlineLevel="0" collapsed="false">
      <c r="A34" s="176" t="s">
        <v>236</v>
      </c>
      <c r="B34" s="174" t="n">
        <v>148.58</v>
      </c>
      <c r="C34" s="175"/>
      <c r="D34" s="165" t="n">
        <v>2</v>
      </c>
      <c r="E34" s="166" t="n">
        <f aca="false">IF(ISBLANK(C34),0,C34*22)+IF(ISBLANK(D34),0,D34*4)</f>
        <v>8</v>
      </c>
      <c r="F34" s="167" t="n">
        <f aca="false">B34*E34</f>
        <v>1188.64</v>
      </c>
      <c r="G34" s="167" t="n">
        <f aca="false">F34/22</f>
        <v>54.0290909090909</v>
      </c>
      <c r="H34" s="167" t="n">
        <f aca="false">G34*$I$10</f>
        <v>258.742646981965</v>
      </c>
      <c r="I34" s="168" t="n">
        <f aca="false">G34/$I$9</f>
        <v>0.0540290909090909</v>
      </c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</row>
    <row r="35" customFormat="false" ht="15" hidden="false" customHeight="false" outlineLevel="0" collapsed="false">
      <c r="A35" s="176" t="s">
        <v>237</v>
      </c>
      <c r="B35" s="174" t="n">
        <v>8.8</v>
      </c>
      <c r="C35" s="175"/>
      <c r="D35" s="165" t="n">
        <v>0.25</v>
      </c>
      <c r="E35" s="166" t="n">
        <f aca="false">IF(ISBLANK(C35),0,C35*22)+IF(ISBLANK(D35),0,D35*4)</f>
        <v>1</v>
      </c>
      <c r="F35" s="167" t="n">
        <f aca="false">B35*E35</f>
        <v>8.8</v>
      </c>
      <c r="G35" s="167" t="n">
        <f aca="false">F35/22</f>
        <v>0.4</v>
      </c>
      <c r="H35" s="167" t="n">
        <f aca="false">G35*$I$10</f>
        <v>1.91558023744892</v>
      </c>
      <c r="I35" s="168" t="n">
        <f aca="false">G35/$I$9</f>
        <v>0.0004</v>
      </c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</row>
    <row r="36" customFormat="false" ht="15" hidden="false" customHeight="false" outlineLevel="0" collapsed="false">
      <c r="A36" s="176" t="s">
        <v>238</v>
      </c>
      <c r="B36" s="174" t="n">
        <v>29.79</v>
      </c>
      <c r="C36" s="175"/>
      <c r="D36" s="165" t="n">
        <v>0.25</v>
      </c>
      <c r="E36" s="166" t="n">
        <f aca="false">IF(ISBLANK(C36),0,C36*22)+IF(ISBLANK(D36),0,D36*4)</f>
        <v>1</v>
      </c>
      <c r="F36" s="167" t="n">
        <f aca="false">B36*E36</f>
        <v>29.79</v>
      </c>
      <c r="G36" s="167" t="n">
        <f aca="false">F36/22</f>
        <v>1.35409090909091</v>
      </c>
      <c r="H36" s="167" t="n">
        <f aca="false">G36*$I$10</f>
        <v>6.48467446290949</v>
      </c>
      <c r="I36" s="168" t="n">
        <f aca="false">G36/$I$9</f>
        <v>0.00135409090909091</v>
      </c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</row>
    <row r="37" customFormat="false" ht="15" hidden="false" customHeight="false" outlineLevel="0" collapsed="false">
      <c r="A37" s="176" t="s">
        <v>239</v>
      </c>
      <c r="B37" s="174" t="n">
        <v>27.74</v>
      </c>
      <c r="C37" s="175"/>
      <c r="D37" s="165" t="n">
        <v>0.25</v>
      </c>
      <c r="E37" s="166" t="n">
        <f aca="false">IF(ISBLANK(C37),0,C37*22)+IF(ISBLANK(D37),0,D37*4)</f>
        <v>1</v>
      </c>
      <c r="F37" s="167" t="n">
        <f aca="false">B37*E37</f>
        <v>27.74</v>
      </c>
      <c r="G37" s="167" t="n">
        <f aca="false">F37/22</f>
        <v>1.26090909090909</v>
      </c>
      <c r="H37" s="167" t="n">
        <f aca="false">G37*$I$10</f>
        <v>6.03843133941286</v>
      </c>
      <c r="I37" s="168" t="n">
        <f aca="false">G37/$I$9</f>
        <v>0.00126090909090909</v>
      </c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</row>
    <row r="38" customFormat="false" ht="15" hidden="false" customHeight="false" outlineLevel="0" collapsed="false">
      <c r="A38" s="176" t="s">
        <v>240</v>
      </c>
      <c r="B38" s="174" t="n">
        <v>30.94</v>
      </c>
      <c r="C38" s="175"/>
      <c r="D38" s="165" t="n">
        <v>0.25</v>
      </c>
      <c r="E38" s="166" t="n">
        <f aca="false">IF(ISBLANK(C38),0,C38*22)+IF(ISBLANK(D38),0,D38*4)</f>
        <v>1</v>
      </c>
      <c r="F38" s="167" t="n">
        <f aca="false">B38*E38</f>
        <v>30.94</v>
      </c>
      <c r="G38" s="167" t="n">
        <f aca="false">F38/22</f>
        <v>1.40636363636364</v>
      </c>
      <c r="H38" s="167" t="n">
        <f aca="false">G38*$I$10</f>
        <v>6.73500597121247</v>
      </c>
      <c r="I38" s="168" t="n">
        <f aca="false">G38/$I$9</f>
        <v>0.00140636363636364</v>
      </c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</row>
    <row r="39" customFormat="false" ht="15" hidden="false" customHeight="false" outlineLevel="0" collapsed="false">
      <c r="A39" s="176" t="s">
        <v>241</v>
      </c>
      <c r="B39" s="174" t="n">
        <v>94.85</v>
      </c>
      <c r="C39" s="175"/>
      <c r="D39" s="165" t="n">
        <v>2</v>
      </c>
      <c r="E39" s="166" t="n">
        <f aca="false">IF(ISBLANK(C39),0,C39*22)+IF(ISBLANK(D39),0,D39*4)</f>
        <v>8</v>
      </c>
      <c r="F39" s="167" t="n">
        <f aca="false">B39*E39</f>
        <v>758.8</v>
      </c>
      <c r="G39" s="167" t="n">
        <f aca="false">F39/22</f>
        <v>34.4909090909091</v>
      </c>
      <c r="H39" s="167" t="n">
        <f aca="false">G39*$I$10</f>
        <v>165.175259565482</v>
      </c>
      <c r="I39" s="168" t="n">
        <f aca="false">G39/$I$9</f>
        <v>0.0344909090909091</v>
      </c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</row>
    <row r="40" customFormat="false" ht="15" hidden="false" customHeight="false" outlineLevel="0" collapsed="false">
      <c r="A40" s="176" t="s">
        <v>242</v>
      </c>
      <c r="B40" s="174" t="n">
        <v>15.18</v>
      </c>
      <c r="C40" s="175"/>
      <c r="D40" s="165" t="n">
        <v>2</v>
      </c>
      <c r="E40" s="166" t="n">
        <f aca="false">IF(ISBLANK(C40),0,C40*22)+IF(ISBLANK(D40),0,D40*4)</f>
        <v>8</v>
      </c>
      <c r="F40" s="167" t="n">
        <f aca="false">B40*E40</f>
        <v>121.44</v>
      </c>
      <c r="G40" s="167" t="n">
        <f aca="false">F40/22</f>
        <v>5.52</v>
      </c>
      <c r="H40" s="167" t="n">
        <f aca="false">G40*$I$10</f>
        <v>26.4350072767952</v>
      </c>
      <c r="I40" s="168" t="n">
        <f aca="false">G40/$I$9</f>
        <v>0.00552</v>
      </c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</row>
    <row r="41" customFormat="false" ht="15" hidden="false" customHeight="false" outlineLevel="0" collapsed="false">
      <c r="A41" s="176" t="s">
        <v>243</v>
      </c>
      <c r="B41" s="174" t="n">
        <v>20.59</v>
      </c>
      <c r="C41" s="175"/>
      <c r="D41" s="165" t="n">
        <v>2</v>
      </c>
      <c r="E41" s="166" t="n">
        <f aca="false">IF(ISBLANK(C41),0,C41*22)+IF(ISBLANK(D41),0,D41*4)</f>
        <v>8</v>
      </c>
      <c r="F41" s="167" t="n">
        <f aca="false">B41*E41</f>
        <v>164.72</v>
      </c>
      <c r="G41" s="167" t="n">
        <f aca="false">F41/22</f>
        <v>7.48727272727273</v>
      </c>
      <c r="H41" s="167" t="n">
        <f aca="false">G41*$I$10</f>
        <v>35.8561791718849</v>
      </c>
      <c r="I41" s="168" t="n">
        <f aca="false">G41/$I$9</f>
        <v>0.00748727272727273</v>
      </c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</row>
    <row r="42" customFormat="false" ht="15" hidden="false" customHeight="false" outlineLevel="0" collapsed="false">
      <c r="A42" s="176" t="s">
        <v>244</v>
      </c>
      <c r="B42" s="174" t="n">
        <v>14.61</v>
      </c>
      <c r="C42" s="175"/>
      <c r="D42" s="165" t="n">
        <v>2</v>
      </c>
      <c r="E42" s="166" t="n">
        <f aca="false">IF(ISBLANK(C42),0,C42*22)+IF(ISBLANK(D42),0,D42*4)</f>
        <v>8</v>
      </c>
      <c r="F42" s="167" t="n">
        <f aca="false">B42*E42</f>
        <v>116.88</v>
      </c>
      <c r="G42" s="167" t="n">
        <f aca="false">F42/22</f>
        <v>5.31272727272727</v>
      </c>
      <c r="H42" s="167" t="n">
        <f aca="false">G42*$I$10</f>
        <v>25.4423884264807</v>
      </c>
      <c r="I42" s="168" t="n">
        <f aca="false">G42/$I$9</f>
        <v>0.00531272727272727</v>
      </c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</row>
    <row r="43" customFormat="false" ht="15" hidden="false" customHeight="false" outlineLevel="0" collapsed="false">
      <c r="A43" s="176" t="s">
        <v>245</v>
      </c>
      <c r="B43" s="174" t="n">
        <v>14.71</v>
      </c>
      <c r="C43" s="175"/>
      <c r="D43" s="165" t="n">
        <v>2</v>
      </c>
      <c r="E43" s="166" t="n">
        <f aca="false">IF(ISBLANK(C43),0,C43*22)+IF(ISBLANK(D43),0,D43*4)</f>
        <v>8</v>
      </c>
      <c r="F43" s="167" t="n">
        <f aca="false">B43*E43</f>
        <v>117.68</v>
      </c>
      <c r="G43" s="167" t="n">
        <f aca="false">F43/22</f>
        <v>5.34909090909091</v>
      </c>
      <c r="H43" s="167" t="n">
        <f aca="false">G43*$I$10</f>
        <v>25.6165320844306</v>
      </c>
      <c r="I43" s="168" t="n">
        <f aca="false">G43/$I$9</f>
        <v>0.00534909090909091</v>
      </c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</row>
    <row r="44" customFormat="false" ht="15" hidden="false" customHeight="false" outlineLevel="0" collapsed="false">
      <c r="A44" s="176" t="s">
        <v>246</v>
      </c>
      <c r="B44" s="174" t="n">
        <v>14.6</v>
      </c>
      <c r="C44" s="175"/>
      <c r="D44" s="165" t="n">
        <v>2</v>
      </c>
      <c r="E44" s="166" t="n">
        <f aca="false">IF(ISBLANK(C44),0,C44*22)+IF(ISBLANK(D44),0,D44*4)</f>
        <v>8</v>
      </c>
      <c r="F44" s="167" t="n">
        <f aca="false">B44*E44</f>
        <v>116.8</v>
      </c>
      <c r="G44" s="167" t="n">
        <f aca="false">F44/22</f>
        <v>5.30909090909091</v>
      </c>
      <c r="H44" s="167" t="n">
        <f aca="false">G44*$I$10</f>
        <v>25.4249740606857</v>
      </c>
      <c r="I44" s="168" t="n">
        <f aca="false">G44/$I$9</f>
        <v>0.00530909090909091</v>
      </c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</row>
    <row r="45" customFormat="false" ht="15" hidden="false" customHeight="false" outlineLevel="0" collapsed="false">
      <c r="A45" s="176" t="s">
        <v>247</v>
      </c>
      <c r="B45" s="174" t="n">
        <v>14.61</v>
      </c>
      <c r="C45" s="175"/>
      <c r="D45" s="165" t="n">
        <v>2</v>
      </c>
      <c r="E45" s="166" t="n">
        <f aca="false">IF(ISBLANK(C45),0,C45*22)+IF(ISBLANK(D45),0,D45*4)</f>
        <v>8</v>
      </c>
      <c r="F45" s="167" t="n">
        <f aca="false">B45*E45</f>
        <v>116.88</v>
      </c>
      <c r="G45" s="167" t="n">
        <f aca="false">F45/22</f>
        <v>5.31272727272727</v>
      </c>
      <c r="H45" s="167" t="n">
        <f aca="false">G45*$I$10</f>
        <v>25.4423884264807</v>
      </c>
      <c r="I45" s="168" t="n">
        <f aca="false">G45/$I$9</f>
        <v>0.00531272727272727</v>
      </c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</row>
    <row r="46" customFormat="false" ht="15" hidden="false" customHeight="false" outlineLevel="0" collapsed="false">
      <c r="A46" s="173" t="s">
        <v>248</v>
      </c>
      <c r="B46" s="174" t="n">
        <v>19.82</v>
      </c>
      <c r="C46" s="175"/>
      <c r="D46" s="165" t="n">
        <v>2</v>
      </c>
      <c r="E46" s="166" t="n">
        <f aca="false">IF(ISBLANK(C46),0,C46*22)+IF(ISBLANK(D46),0,D46*4)</f>
        <v>8</v>
      </c>
      <c r="F46" s="167" t="n">
        <f aca="false">B46*E46</f>
        <v>158.56</v>
      </c>
      <c r="G46" s="167" t="n">
        <f aca="false">F46/22</f>
        <v>7.20727272727273</v>
      </c>
      <c r="H46" s="167" t="n">
        <f aca="false">G46*$I$10</f>
        <v>34.5152730056706</v>
      </c>
      <c r="I46" s="168" t="n">
        <f aca="false">G46/$I$9</f>
        <v>0.00720727272727273</v>
      </c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</row>
    <row r="47" customFormat="false" ht="15" hidden="false" customHeight="false" outlineLevel="0" collapsed="false">
      <c r="A47" s="173" t="s">
        <v>249</v>
      </c>
      <c r="B47" s="174" t="n">
        <v>19.82</v>
      </c>
      <c r="C47" s="175"/>
      <c r="D47" s="165" t="n">
        <v>2</v>
      </c>
      <c r="E47" s="166" t="n">
        <f aca="false">IF(ISBLANK(C47),0,C47*22)+IF(ISBLANK(D47),0,D47*4)</f>
        <v>8</v>
      </c>
      <c r="F47" s="167" t="n">
        <f aca="false">B47*E47</f>
        <v>158.56</v>
      </c>
      <c r="G47" s="167" t="n">
        <f aca="false">F47/22</f>
        <v>7.20727272727273</v>
      </c>
      <c r="H47" s="167" t="n">
        <f aca="false">G47*$I$10</f>
        <v>34.5152730056706</v>
      </c>
      <c r="I47" s="168" t="n">
        <f aca="false">G47/$I$9</f>
        <v>0.00720727272727273</v>
      </c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</row>
    <row r="48" customFormat="false" ht="15" hidden="false" customHeight="false" outlineLevel="0" collapsed="false">
      <c r="A48" s="173" t="s">
        <v>250</v>
      </c>
      <c r="B48" s="174" t="n">
        <v>31.89</v>
      </c>
      <c r="C48" s="175"/>
      <c r="D48" s="165" t="n">
        <v>2</v>
      </c>
      <c r="E48" s="166" t="n">
        <f aca="false">IF(ISBLANK(C48),0,C48*22)+IF(ISBLANK(D48),0,D48*4)</f>
        <v>8</v>
      </c>
      <c r="F48" s="167" t="n">
        <f aca="false">B48*E48</f>
        <v>255.12</v>
      </c>
      <c r="G48" s="167" t="n">
        <f aca="false">F48/22</f>
        <v>11.5963636363636</v>
      </c>
      <c r="H48" s="167" t="n">
        <f aca="false">G48*$I$10</f>
        <v>55.5344125202238</v>
      </c>
      <c r="I48" s="168" t="n">
        <f aca="false">G48/$I$9</f>
        <v>0.0115963636363636</v>
      </c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</row>
    <row r="49" customFormat="false" ht="15" hidden="false" customHeight="false" outlineLevel="0" collapsed="false">
      <c r="A49" s="173" t="s">
        <v>251</v>
      </c>
      <c r="B49" s="174" t="n">
        <v>16.95</v>
      </c>
      <c r="C49" s="175"/>
      <c r="D49" s="165" t="n">
        <v>0.25</v>
      </c>
      <c r="E49" s="166" t="n">
        <f aca="false">IF(ISBLANK(C49),0,C49*22)+IF(ISBLANK(D49),0,D49*4)</f>
        <v>1</v>
      </c>
      <c r="F49" s="167" t="n">
        <f aca="false">B49*E49</f>
        <v>16.95</v>
      </c>
      <c r="G49" s="167" t="n">
        <f aca="false">F49/22</f>
        <v>0.770454545454545</v>
      </c>
      <c r="H49" s="167" t="n">
        <f aca="false">G49*$I$10</f>
        <v>3.68966875281355</v>
      </c>
      <c r="I49" s="168" t="n">
        <f aca="false">G49/$I$9</f>
        <v>0.000770454545454545</v>
      </c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</row>
    <row r="50" customFormat="false" ht="15" hidden="false" customHeight="false" outlineLevel="0" collapsed="false">
      <c r="A50" s="173" t="s">
        <v>252</v>
      </c>
      <c r="B50" s="174" t="n">
        <v>17.79</v>
      </c>
      <c r="C50" s="175"/>
      <c r="D50" s="165" t="n">
        <v>0.25</v>
      </c>
      <c r="E50" s="166" t="n">
        <f aca="false">IF(ISBLANK(C50),0,C50*22)+IF(ISBLANK(D50),0,D50*4)</f>
        <v>1</v>
      </c>
      <c r="F50" s="167" t="n">
        <f aca="false">B50*E50</f>
        <v>17.79</v>
      </c>
      <c r="G50" s="167" t="n">
        <f aca="false">F50/22</f>
        <v>0.808636363636364</v>
      </c>
      <c r="H50" s="167" t="n">
        <f aca="false">G50*$I$10</f>
        <v>3.87251959366095</v>
      </c>
      <c r="I50" s="168" t="n">
        <f aca="false">G50/$I$9</f>
        <v>0.000808636363636364</v>
      </c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</row>
    <row r="51" customFormat="false" ht="15" hidden="false" customHeight="false" outlineLevel="0" collapsed="false">
      <c r="A51" s="173" t="s">
        <v>253</v>
      </c>
      <c r="B51" s="174" t="n">
        <v>6.41</v>
      </c>
      <c r="C51" s="175"/>
      <c r="D51" s="165" t="n">
        <v>2</v>
      </c>
      <c r="E51" s="166" t="n">
        <f aca="false">IF(ISBLANK(C51),0,C51*22)+IF(ISBLANK(D51),0,D51*4)</f>
        <v>8</v>
      </c>
      <c r="F51" s="167" t="n">
        <f aca="false">B51*E51</f>
        <v>51.28</v>
      </c>
      <c r="G51" s="167" t="n">
        <f aca="false">F51/22</f>
        <v>2.33090909090909</v>
      </c>
      <c r="H51" s="167" t="n">
        <f aca="false">G51*$I$10</f>
        <v>11.1626084745887</v>
      </c>
      <c r="I51" s="168" t="n">
        <f aca="false">G51/$I$9</f>
        <v>0.00233090909090909</v>
      </c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</row>
    <row r="52" customFormat="false" ht="15" hidden="false" customHeight="false" outlineLevel="0" collapsed="false">
      <c r="A52" s="173" t="s">
        <v>254</v>
      </c>
      <c r="B52" s="174" t="n">
        <v>14</v>
      </c>
      <c r="C52" s="175"/>
      <c r="D52" s="165" t="n">
        <v>2</v>
      </c>
      <c r="E52" s="166" t="n">
        <f aca="false">IF(ISBLANK(C52),0,C52*22)+IF(ISBLANK(D52),0,D52*4)</f>
        <v>8</v>
      </c>
      <c r="F52" s="167" t="n">
        <f aca="false">B52*E52</f>
        <v>112</v>
      </c>
      <c r="G52" s="167" t="n">
        <f aca="false">F52/22</f>
        <v>5.09090909090909</v>
      </c>
      <c r="H52" s="167" t="n">
        <f aca="false">G52*$I$10</f>
        <v>24.3801121129863</v>
      </c>
      <c r="I52" s="168" t="n">
        <f aca="false">G52/$I$9</f>
        <v>0.00509090909090909</v>
      </c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</row>
    <row r="53" customFormat="false" ht="15" hidden="false" customHeight="false" outlineLevel="0" collapsed="false">
      <c r="A53" s="173" t="s">
        <v>255</v>
      </c>
      <c r="B53" s="174" t="n">
        <v>14</v>
      </c>
      <c r="C53" s="175"/>
      <c r="D53" s="165" t="n">
        <v>2</v>
      </c>
      <c r="E53" s="166" t="n">
        <f aca="false">IF(ISBLANK(C53),0,C53*22)+IF(ISBLANK(D53),0,D53*4)</f>
        <v>8</v>
      </c>
      <c r="F53" s="167" t="n">
        <f aca="false">B53*E53</f>
        <v>112</v>
      </c>
      <c r="G53" s="167" t="n">
        <f aca="false">F53/22</f>
        <v>5.09090909090909</v>
      </c>
      <c r="H53" s="167" t="n">
        <f aca="false">G53*$I$10</f>
        <v>24.3801121129863</v>
      </c>
      <c r="I53" s="168" t="n">
        <f aca="false">G53/$I$9</f>
        <v>0.00509090909090909</v>
      </c>
      <c r="J53" s="146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  <c r="Y53" s="146"/>
      <c r="Z53" s="146"/>
      <c r="AA53" s="146"/>
    </row>
    <row r="54" customFormat="false" ht="15" hidden="false" customHeight="false" outlineLevel="0" collapsed="false">
      <c r="A54" s="173" t="s">
        <v>256</v>
      </c>
      <c r="B54" s="174" t="n">
        <v>17.33</v>
      </c>
      <c r="C54" s="175"/>
      <c r="D54" s="165" t="n">
        <v>2</v>
      </c>
      <c r="E54" s="166" t="n">
        <f aca="false">IF(ISBLANK(C54),0,C54*22)+IF(ISBLANK(D54),0,D54*4)</f>
        <v>8</v>
      </c>
      <c r="F54" s="167" t="n">
        <f aca="false">B54*E54</f>
        <v>138.64</v>
      </c>
      <c r="G54" s="167" t="n">
        <f aca="false">F54/22</f>
        <v>6.30181818181818</v>
      </c>
      <c r="H54" s="167" t="n">
        <f aca="false">G54*$I$10</f>
        <v>30.1790959227181</v>
      </c>
      <c r="I54" s="168" t="n">
        <f aca="false">G54/$I$9</f>
        <v>0.00630181818181818</v>
      </c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  <c r="AA54" s="146"/>
    </row>
    <row r="55" customFormat="false" ht="15" hidden="false" customHeight="false" outlineLevel="0" collapsed="false">
      <c r="A55" s="173" t="s">
        <v>257</v>
      </c>
      <c r="B55" s="174" t="n">
        <v>8.64</v>
      </c>
      <c r="C55" s="175"/>
      <c r="D55" s="165" t="n">
        <v>2</v>
      </c>
      <c r="E55" s="166" t="n">
        <f aca="false">IF(ISBLANK(C55),0,C55*22)+IF(ISBLANK(D55),0,D55*4)</f>
        <v>8</v>
      </c>
      <c r="F55" s="167" t="n">
        <f aca="false">B55*E55</f>
        <v>69.12</v>
      </c>
      <c r="G55" s="167" t="n">
        <f aca="false">F55/22</f>
        <v>3.14181818181818</v>
      </c>
      <c r="H55" s="167" t="n">
        <f aca="false">G55*$I$10</f>
        <v>15.0460120468716</v>
      </c>
      <c r="I55" s="168" t="n">
        <f aca="false">G55/$I$9</f>
        <v>0.00314181818181818</v>
      </c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  <c r="AA55" s="146"/>
    </row>
    <row r="56" customFormat="false" ht="15" hidden="false" customHeight="false" outlineLevel="0" collapsed="false">
      <c r="A56" s="173" t="s">
        <v>258</v>
      </c>
      <c r="B56" s="174" t="n">
        <v>17.2</v>
      </c>
      <c r="C56" s="175"/>
      <c r="D56" s="165" t="n">
        <v>2</v>
      </c>
      <c r="E56" s="166" t="n">
        <f aca="false">IF(ISBLANK(C56),0,C56*22)+IF(ISBLANK(D56),0,D56*4)</f>
        <v>8</v>
      </c>
      <c r="F56" s="167" t="n">
        <f aca="false">B56*E56</f>
        <v>137.6</v>
      </c>
      <c r="G56" s="167" t="n">
        <f aca="false">F56/22</f>
        <v>6.25454545454545</v>
      </c>
      <c r="H56" s="167" t="n">
        <f aca="false">G56*$I$10</f>
        <v>29.9527091673832</v>
      </c>
      <c r="I56" s="168" t="n">
        <f aca="false">G56/$I$9</f>
        <v>0.00625454545454545</v>
      </c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</row>
    <row r="57" customFormat="false" ht="15" hidden="false" customHeight="false" outlineLevel="0" collapsed="false">
      <c r="A57" s="173" t="s">
        <v>259</v>
      </c>
      <c r="B57" s="174" t="n">
        <v>17.2</v>
      </c>
      <c r="C57" s="175"/>
      <c r="D57" s="165" t="n">
        <v>2</v>
      </c>
      <c r="E57" s="166" t="n">
        <f aca="false">IF(ISBLANK(C57),0,C57*22)+IF(ISBLANK(D57),0,D57*4)</f>
        <v>8</v>
      </c>
      <c r="F57" s="167" t="n">
        <f aca="false">B57*E57</f>
        <v>137.6</v>
      </c>
      <c r="G57" s="167" t="n">
        <f aca="false">F57/22</f>
        <v>6.25454545454545</v>
      </c>
      <c r="H57" s="167" t="n">
        <f aca="false">G57*$I$10</f>
        <v>29.9527091673832</v>
      </c>
      <c r="I57" s="168" t="n">
        <f aca="false">G57/$I$9</f>
        <v>0.00625454545454545</v>
      </c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6"/>
    </row>
    <row r="58" customFormat="false" ht="15" hidden="false" customHeight="false" outlineLevel="0" collapsed="false">
      <c r="A58" s="173" t="s">
        <v>260</v>
      </c>
      <c r="B58" s="174" t="n">
        <v>4.1</v>
      </c>
      <c r="C58" s="175"/>
      <c r="D58" s="165" t="n">
        <v>2</v>
      </c>
      <c r="E58" s="166" t="n">
        <f aca="false">IF(ISBLANK(C58),0,C58*22)+IF(ISBLANK(D58),0,D58*4)</f>
        <v>8</v>
      </c>
      <c r="F58" s="167" t="n">
        <f aca="false">B58*E58</f>
        <v>32.8</v>
      </c>
      <c r="G58" s="167" t="n">
        <f aca="false">F58/22</f>
        <v>1.49090909090909</v>
      </c>
      <c r="H58" s="167" t="n">
        <f aca="false">G58*$I$10</f>
        <v>7.13988997594599</v>
      </c>
      <c r="I58" s="168" t="n">
        <f aca="false">G58/$I$9</f>
        <v>0.00149090909090909</v>
      </c>
      <c r="J58" s="146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6"/>
      <c r="Z58" s="146"/>
      <c r="AA58" s="146"/>
    </row>
    <row r="59" customFormat="false" ht="15" hidden="false" customHeight="false" outlineLevel="0" collapsed="false">
      <c r="A59" s="173" t="s">
        <v>261</v>
      </c>
      <c r="B59" s="174" t="n">
        <v>10.12</v>
      </c>
      <c r="C59" s="175"/>
      <c r="D59" s="165" t="n">
        <v>1</v>
      </c>
      <c r="E59" s="166" t="n">
        <f aca="false">IF(ISBLANK(C59),0,C59*22)+IF(ISBLANK(D59),0,D59*4)</f>
        <v>4</v>
      </c>
      <c r="F59" s="167" t="n">
        <f aca="false">B59*E59</f>
        <v>40.48</v>
      </c>
      <c r="G59" s="167" t="n">
        <f aca="false">F59/22</f>
        <v>1.84</v>
      </c>
      <c r="H59" s="167" t="n">
        <f aca="false">G59*$I$10</f>
        <v>8.81166909226505</v>
      </c>
      <c r="I59" s="168" t="n">
        <f aca="false">G59/$I$9</f>
        <v>0.00184</v>
      </c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46"/>
      <c r="Z59" s="146"/>
      <c r="AA59" s="146"/>
    </row>
    <row r="60" customFormat="false" ht="15" hidden="false" customHeight="false" outlineLevel="0" collapsed="false">
      <c r="A60" s="173" t="s">
        <v>262</v>
      </c>
      <c r="B60" s="174" t="n">
        <v>5.31</v>
      </c>
      <c r="C60" s="175"/>
      <c r="D60" s="165" t="n">
        <v>1</v>
      </c>
      <c r="E60" s="166" t="n">
        <f aca="false">IF(ISBLANK(C60),0,C60*22)+IF(ISBLANK(D60),0,D60*4)</f>
        <v>4</v>
      </c>
      <c r="F60" s="167" t="n">
        <f aca="false">B60*E60</f>
        <v>21.24</v>
      </c>
      <c r="G60" s="167" t="n">
        <f aca="false">F60/22</f>
        <v>0.965454545454545</v>
      </c>
      <c r="H60" s="167" t="n">
        <f aca="false">G60*$I$10</f>
        <v>4.6235141185699</v>
      </c>
      <c r="I60" s="168" t="n">
        <f aca="false">G60/$I$9</f>
        <v>0.000965454545454545</v>
      </c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6"/>
    </row>
    <row r="61" customFormat="false" ht="15" hidden="false" customHeight="false" outlineLevel="0" collapsed="false">
      <c r="A61" s="173" t="s">
        <v>263</v>
      </c>
      <c r="B61" s="174" t="n">
        <v>9.9</v>
      </c>
      <c r="C61" s="175"/>
      <c r="D61" s="165" t="n">
        <v>1</v>
      </c>
      <c r="E61" s="166" t="n">
        <f aca="false">IF(ISBLANK(C61),0,C61*22)+IF(ISBLANK(D61),0,D61*4)</f>
        <v>4</v>
      </c>
      <c r="F61" s="167" t="n">
        <f aca="false">B61*E61</f>
        <v>39.6</v>
      </c>
      <c r="G61" s="167" t="n">
        <f aca="false">F61/22</f>
        <v>1.8</v>
      </c>
      <c r="H61" s="167" t="n">
        <f aca="false">G61*$I$10</f>
        <v>8.62011106852016</v>
      </c>
      <c r="I61" s="168" t="n">
        <f aca="false">G61/$I$9</f>
        <v>0.0018</v>
      </c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6"/>
      <c r="Y61" s="146"/>
      <c r="Z61" s="146"/>
      <c r="AA61" s="146"/>
    </row>
    <row r="62" customFormat="false" ht="15" hidden="false" customHeight="false" outlineLevel="0" collapsed="false">
      <c r="A62" s="173" t="s">
        <v>264</v>
      </c>
      <c r="B62" s="174" t="n">
        <v>9.9</v>
      </c>
      <c r="C62" s="175"/>
      <c r="D62" s="165" t="n">
        <v>1</v>
      </c>
      <c r="E62" s="166" t="n">
        <f aca="false">IF(ISBLANK(C62),0,C62*22)+IF(ISBLANK(D62),0,D62*4)</f>
        <v>4</v>
      </c>
      <c r="F62" s="167" t="n">
        <f aca="false">B62*E62</f>
        <v>39.6</v>
      </c>
      <c r="G62" s="167" t="n">
        <f aca="false">F62/22</f>
        <v>1.8</v>
      </c>
      <c r="H62" s="167" t="n">
        <f aca="false">G62*$I$10</f>
        <v>8.62011106852016</v>
      </c>
      <c r="I62" s="168" t="n">
        <f aca="false">G62/$I$9</f>
        <v>0.0018</v>
      </c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6"/>
      <c r="Y62" s="146"/>
      <c r="Z62" s="146"/>
      <c r="AA62" s="146"/>
    </row>
    <row r="63" customFormat="false" ht="15" hidden="false" customHeight="false" outlineLevel="0" collapsed="false">
      <c r="A63" s="173" t="s">
        <v>265</v>
      </c>
      <c r="B63" s="174" t="n">
        <v>9.9</v>
      </c>
      <c r="C63" s="175"/>
      <c r="D63" s="165" t="n">
        <v>1</v>
      </c>
      <c r="E63" s="166" t="n">
        <f aca="false">IF(ISBLANK(C63),0,C63*22)+IF(ISBLANK(D63),0,D63*4)</f>
        <v>4</v>
      </c>
      <c r="F63" s="167" t="n">
        <f aca="false">B63*E63</f>
        <v>39.6</v>
      </c>
      <c r="G63" s="167" t="n">
        <f aca="false">F63/22</f>
        <v>1.8</v>
      </c>
      <c r="H63" s="167" t="n">
        <f aca="false">G63*$I$10</f>
        <v>8.62011106852016</v>
      </c>
      <c r="I63" s="168" t="n">
        <f aca="false">G63/$I$9</f>
        <v>0.0018</v>
      </c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  <c r="AA63" s="146"/>
    </row>
    <row r="64" customFormat="false" ht="15" hidden="false" customHeight="false" outlineLevel="0" collapsed="false">
      <c r="A64" s="173" t="s">
        <v>266</v>
      </c>
      <c r="B64" s="174" t="n">
        <v>10.12</v>
      </c>
      <c r="C64" s="175"/>
      <c r="D64" s="165" t="n">
        <v>1</v>
      </c>
      <c r="E64" s="166" t="n">
        <f aca="false">IF(ISBLANK(C64),0,C64*22)+IF(ISBLANK(D64),0,D64*4)</f>
        <v>4</v>
      </c>
      <c r="F64" s="167" t="n">
        <f aca="false">B64*E64</f>
        <v>40.48</v>
      </c>
      <c r="G64" s="167" t="n">
        <f aca="false">F64/22</f>
        <v>1.84</v>
      </c>
      <c r="H64" s="167" t="n">
        <f aca="false">G64*$I$10</f>
        <v>8.81166909226505</v>
      </c>
      <c r="I64" s="168" t="n">
        <f aca="false">G64/$I$9</f>
        <v>0.00184</v>
      </c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</row>
    <row r="65" customFormat="false" ht="15" hidden="false" customHeight="false" outlineLevel="0" collapsed="false">
      <c r="A65" s="173" t="s">
        <v>267</v>
      </c>
      <c r="B65" s="174" t="n">
        <v>10.12</v>
      </c>
      <c r="C65" s="175"/>
      <c r="D65" s="165" t="n">
        <v>1</v>
      </c>
      <c r="E65" s="166" t="n">
        <f aca="false">IF(ISBLANK(C65),0,C65*22)+IF(ISBLANK(D65),0,D65*4)</f>
        <v>4</v>
      </c>
      <c r="F65" s="167" t="n">
        <f aca="false">B65*E65</f>
        <v>40.48</v>
      </c>
      <c r="G65" s="167" t="n">
        <f aca="false">F65/22</f>
        <v>1.84</v>
      </c>
      <c r="H65" s="167" t="n">
        <f aca="false">G65*$I$10</f>
        <v>8.81166909226505</v>
      </c>
      <c r="I65" s="168" t="n">
        <f aca="false">G65/$I$9</f>
        <v>0.00184</v>
      </c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  <c r="AA65" s="146"/>
    </row>
    <row r="66" customFormat="false" ht="15" hidden="false" customHeight="false" outlineLevel="0" collapsed="false">
      <c r="A66" s="173" t="s">
        <v>268</v>
      </c>
      <c r="B66" s="174" t="n">
        <v>9.9</v>
      </c>
      <c r="C66" s="175"/>
      <c r="D66" s="165" t="n">
        <v>1</v>
      </c>
      <c r="E66" s="166" t="n">
        <f aca="false">IF(ISBLANK(C66),0,C66*22)+IF(ISBLANK(D66),0,D66*4)</f>
        <v>4</v>
      </c>
      <c r="F66" s="167" t="n">
        <f aca="false">B66*E66</f>
        <v>39.6</v>
      </c>
      <c r="G66" s="167" t="n">
        <f aca="false">F66/22</f>
        <v>1.8</v>
      </c>
      <c r="H66" s="167" t="n">
        <f aca="false">G66*$I$10</f>
        <v>8.62011106852016</v>
      </c>
      <c r="I66" s="168" t="n">
        <f aca="false">G66/$I$9</f>
        <v>0.0018</v>
      </c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6"/>
      <c r="Z66" s="146"/>
      <c r="AA66" s="146"/>
    </row>
    <row r="67" customFormat="false" ht="15" hidden="false" customHeight="false" outlineLevel="0" collapsed="false">
      <c r="A67" s="173" t="s">
        <v>269</v>
      </c>
      <c r="B67" s="174" t="n">
        <v>9.9</v>
      </c>
      <c r="C67" s="175"/>
      <c r="D67" s="165" t="n">
        <v>1</v>
      </c>
      <c r="E67" s="166" t="n">
        <f aca="false">IF(ISBLANK(C67),0,C67*22)+IF(ISBLANK(D67),0,D67*4)</f>
        <v>4</v>
      </c>
      <c r="F67" s="167" t="n">
        <f aca="false">B67*E67</f>
        <v>39.6</v>
      </c>
      <c r="G67" s="167" t="n">
        <f aca="false">F67/22</f>
        <v>1.8</v>
      </c>
      <c r="H67" s="167" t="n">
        <f aca="false">G67*$I$10</f>
        <v>8.62011106852016</v>
      </c>
      <c r="I67" s="168" t="n">
        <f aca="false">G67/$I$9</f>
        <v>0.0018</v>
      </c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46"/>
      <c r="Z67" s="146"/>
      <c r="AA67" s="146"/>
    </row>
    <row r="68" customFormat="false" ht="15" hidden="false" customHeight="false" outlineLevel="0" collapsed="false">
      <c r="A68" s="173" t="s">
        <v>270</v>
      </c>
      <c r="B68" s="174" t="n">
        <v>9.9</v>
      </c>
      <c r="C68" s="175"/>
      <c r="D68" s="165" t="n">
        <v>1</v>
      </c>
      <c r="E68" s="166" t="n">
        <f aca="false">IF(ISBLANK(C68),0,C68*22)+IF(ISBLANK(D68),0,D68*4)</f>
        <v>4</v>
      </c>
      <c r="F68" s="167" t="n">
        <f aca="false">B68*E68</f>
        <v>39.6</v>
      </c>
      <c r="G68" s="167" t="n">
        <f aca="false">F68/22</f>
        <v>1.8</v>
      </c>
      <c r="H68" s="167" t="n">
        <f aca="false">G68*$I$10</f>
        <v>8.62011106852016</v>
      </c>
      <c r="I68" s="168" t="n">
        <f aca="false">G68/$I$9</f>
        <v>0.0018</v>
      </c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6"/>
      <c r="Z68" s="146"/>
      <c r="AA68" s="146"/>
    </row>
    <row r="69" customFormat="false" ht="15" hidden="false" customHeight="false" outlineLevel="0" collapsed="false">
      <c r="A69" s="173" t="s">
        <v>271</v>
      </c>
      <c r="B69" s="174" t="n">
        <v>5.31</v>
      </c>
      <c r="C69" s="175"/>
      <c r="D69" s="165" t="n">
        <v>1</v>
      </c>
      <c r="E69" s="166" t="n">
        <f aca="false">IF(ISBLANK(C69),0,C69*22)+IF(ISBLANK(D69),0,D69*4)</f>
        <v>4</v>
      </c>
      <c r="F69" s="167" t="n">
        <f aca="false">B69*E69</f>
        <v>21.24</v>
      </c>
      <c r="G69" s="167" t="n">
        <f aca="false">F69/22</f>
        <v>0.965454545454545</v>
      </c>
      <c r="H69" s="167" t="n">
        <f aca="false">G69*$I$10</f>
        <v>4.6235141185699</v>
      </c>
      <c r="I69" s="168" t="n">
        <f aca="false">G69/$I$9</f>
        <v>0.000965454545454545</v>
      </c>
      <c r="J69" s="146"/>
      <c r="K69" s="146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6"/>
      <c r="Z69" s="146"/>
      <c r="AA69" s="146"/>
    </row>
    <row r="70" customFormat="false" ht="15" hidden="false" customHeight="false" outlineLevel="0" collapsed="false">
      <c r="A70" s="173" t="s">
        <v>272</v>
      </c>
      <c r="B70" s="174" t="n">
        <v>10.12</v>
      </c>
      <c r="C70" s="175"/>
      <c r="D70" s="165" t="n">
        <v>1</v>
      </c>
      <c r="E70" s="166" t="n">
        <f aca="false">IF(ISBLANK(C70),0,C70*22)+IF(ISBLANK(D70),0,D70*4)</f>
        <v>4</v>
      </c>
      <c r="F70" s="167" t="n">
        <f aca="false">B70*E70</f>
        <v>40.48</v>
      </c>
      <c r="G70" s="167" t="n">
        <f aca="false">F70/22</f>
        <v>1.84</v>
      </c>
      <c r="H70" s="167" t="n">
        <f aca="false">G70*$I$10</f>
        <v>8.81166909226505</v>
      </c>
      <c r="I70" s="168" t="n">
        <f aca="false">G70/$I$9</f>
        <v>0.00184</v>
      </c>
      <c r="J70" s="146"/>
      <c r="K70" s="146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6"/>
      <c r="Z70" s="146"/>
      <c r="AA70" s="146"/>
    </row>
    <row r="71" customFormat="false" ht="15" hidden="false" customHeight="false" outlineLevel="0" collapsed="false">
      <c r="A71" s="173" t="s">
        <v>273</v>
      </c>
      <c r="B71" s="174" t="n">
        <v>7.15</v>
      </c>
      <c r="C71" s="175"/>
      <c r="D71" s="165" t="n">
        <v>2</v>
      </c>
      <c r="E71" s="166" t="n">
        <f aca="false">IF(ISBLANK(C71),0,C71*22)+IF(ISBLANK(D71),0,D71*4)</f>
        <v>8</v>
      </c>
      <c r="F71" s="167" t="n">
        <f aca="false">B71*E71</f>
        <v>57.2</v>
      </c>
      <c r="G71" s="167" t="n">
        <f aca="false">F71/22</f>
        <v>2.6</v>
      </c>
      <c r="H71" s="167" t="n">
        <f aca="false">G71*$I$10</f>
        <v>12.451271543418</v>
      </c>
      <c r="I71" s="168" t="n">
        <f aca="false">G71/$I$9</f>
        <v>0.0026</v>
      </c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6"/>
      <c r="Z71" s="146"/>
      <c r="AA71" s="146"/>
    </row>
    <row r="72" customFormat="false" ht="15" hidden="false" customHeight="false" outlineLevel="0" collapsed="false">
      <c r="A72" s="173" t="s">
        <v>274</v>
      </c>
      <c r="B72" s="174" t="n">
        <v>4.85</v>
      </c>
      <c r="C72" s="175"/>
      <c r="D72" s="165" t="n">
        <v>2</v>
      </c>
      <c r="E72" s="166" t="n">
        <f aca="false">IF(ISBLANK(C72),0,C72*22)+IF(ISBLANK(D72),0,D72*4)</f>
        <v>8</v>
      </c>
      <c r="F72" s="167" t="n">
        <f aca="false">B72*E72</f>
        <v>38.8</v>
      </c>
      <c r="G72" s="167" t="n">
        <f aca="false">F72/22</f>
        <v>1.76363636363636</v>
      </c>
      <c r="H72" s="167" t="n">
        <f aca="false">G72*$I$10</f>
        <v>8.44596741057026</v>
      </c>
      <c r="I72" s="168" t="n">
        <f aca="false">G72/$I$9</f>
        <v>0.00176363636363636</v>
      </c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6"/>
      <c r="Z72" s="146"/>
      <c r="AA72" s="146"/>
    </row>
    <row r="73" customFormat="false" ht="15" hidden="false" customHeight="false" outlineLevel="0" collapsed="false">
      <c r="A73" s="173" t="s">
        <v>275</v>
      </c>
      <c r="B73" s="174" t="n">
        <v>71.85</v>
      </c>
      <c r="C73" s="175"/>
      <c r="D73" s="165" t="n">
        <v>2.75</v>
      </c>
      <c r="E73" s="166" t="n">
        <f aca="false">IF(ISBLANK(C73),0,C73*22)+IF(ISBLANK(D73),0,D73*4)</f>
        <v>11</v>
      </c>
      <c r="F73" s="167" t="n">
        <f aca="false">B73*E73</f>
        <v>790.35</v>
      </c>
      <c r="G73" s="167" t="n">
        <f aca="false">F73/22</f>
        <v>35.925</v>
      </c>
      <c r="H73" s="167" t="n">
        <f aca="false">G73*$I$10</f>
        <v>172.043050075882</v>
      </c>
      <c r="I73" s="168" t="n">
        <f aca="false">G73/$I$9</f>
        <v>0.035925</v>
      </c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6"/>
      <c r="Z73" s="146"/>
      <c r="AA73" s="146"/>
    </row>
    <row r="74" customFormat="false" ht="15" hidden="false" customHeight="false" outlineLevel="0" collapsed="false">
      <c r="A74" s="173" t="s">
        <v>276</v>
      </c>
      <c r="B74" s="174" t="n">
        <v>18.76</v>
      </c>
      <c r="C74" s="175"/>
      <c r="D74" s="165" t="n">
        <v>1</v>
      </c>
      <c r="E74" s="166" t="n">
        <f aca="false">IF(ISBLANK(C74),0,C74*22)+IF(ISBLANK(D74),0,D74*4)</f>
        <v>4</v>
      </c>
      <c r="F74" s="167" t="n">
        <f aca="false">B74*E74</f>
        <v>75.04</v>
      </c>
      <c r="G74" s="167" t="n">
        <f aca="false">F74/22</f>
        <v>3.41090909090909</v>
      </c>
      <c r="H74" s="167" t="n">
        <f aca="false">G74*$I$10</f>
        <v>16.3346751157008</v>
      </c>
      <c r="I74" s="168" t="n">
        <f aca="false">G74/$I$9</f>
        <v>0.00341090909090909</v>
      </c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6"/>
      <c r="Z74" s="146"/>
      <c r="AA74" s="146"/>
    </row>
    <row r="75" customFormat="false" ht="15" hidden="false" customHeight="false" outlineLevel="0" collapsed="false">
      <c r="A75" s="173" t="s">
        <v>277</v>
      </c>
      <c r="B75" s="174" t="n">
        <v>13.07</v>
      </c>
      <c r="C75" s="175"/>
      <c r="D75" s="165" t="n">
        <v>1</v>
      </c>
      <c r="E75" s="166" t="n">
        <f aca="false">IF(ISBLANK(C75),0,C75*22)+IF(ISBLANK(D75),0,D75*4)</f>
        <v>4</v>
      </c>
      <c r="F75" s="167" t="n">
        <f aca="false">B75*E75</f>
        <v>52.28</v>
      </c>
      <c r="G75" s="167" t="n">
        <f aca="false">F75/22</f>
        <v>2.37636363636364</v>
      </c>
      <c r="H75" s="167" t="n">
        <f aca="false">G75*$I$10</f>
        <v>11.3802880470261</v>
      </c>
      <c r="I75" s="168" t="n">
        <f aca="false">G75/$I$9</f>
        <v>0.00237636363636364</v>
      </c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46"/>
      <c r="X75" s="146"/>
      <c r="Y75" s="146"/>
      <c r="Z75" s="146"/>
      <c r="AA75" s="146"/>
    </row>
    <row r="76" customFormat="false" ht="15" hidden="false" customHeight="false" outlineLevel="0" collapsed="false">
      <c r="A76" s="173" t="s">
        <v>278</v>
      </c>
      <c r="B76" s="174" t="n">
        <v>10.86</v>
      </c>
      <c r="C76" s="175"/>
      <c r="D76" s="165" t="n">
        <v>2</v>
      </c>
      <c r="E76" s="166" t="n">
        <f aca="false">IF(ISBLANK(C76),0,C76*22)+IF(ISBLANK(D76),0,D76*4)</f>
        <v>8</v>
      </c>
      <c r="F76" s="167" t="n">
        <f aca="false">B76*E76</f>
        <v>86.88</v>
      </c>
      <c r="G76" s="167" t="n">
        <f aca="false">F76/22</f>
        <v>3.94909090909091</v>
      </c>
      <c r="H76" s="167" t="n">
        <f aca="false">G76*$I$10</f>
        <v>18.9120012533594</v>
      </c>
      <c r="I76" s="168" t="n">
        <f aca="false">G76/$I$9</f>
        <v>0.00394909090909091</v>
      </c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6"/>
      <c r="Y76" s="146"/>
      <c r="Z76" s="146"/>
      <c r="AA76" s="146"/>
    </row>
    <row r="77" customFormat="false" ht="15" hidden="false" customHeight="false" outlineLevel="0" collapsed="false">
      <c r="A77" s="173" t="s">
        <v>279</v>
      </c>
      <c r="B77" s="174" t="n">
        <v>14.42</v>
      </c>
      <c r="C77" s="175"/>
      <c r="D77" s="165" t="n">
        <v>2</v>
      </c>
      <c r="E77" s="166" t="n">
        <f aca="false">IF(ISBLANK(C77),0,C77*22)+IF(ISBLANK(D77),0,D77*4)</f>
        <v>8</v>
      </c>
      <c r="F77" s="167" t="n">
        <f aca="false">B77*E77</f>
        <v>115.36</v>
      </c>
      <c r="G77" s="167" t="n">
        <f aca="false">F77/22</f>
        <v>5.24363636363636</v>
      </c>
      <c r="H77" s="167" t="n">
        <f aca="false">G77*$I$10</f>
        <v>25.1115154763759</v>
      </c>
      <c r="I77" s="168" t="n">
        <f aca="false">G77/$I$9</f>
        <v>0.00524363636363636</v>
      </c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6"/>
      <c r="Z77" s="146"/>
      <c r="AA77" s="146"/>
    </row>
    <row r="78" customFormat="false" ht="15" hidden="false" customHeight="false" outlineLevel="0" collapsed="false">
      <c r="A78" s="173" t="s">
        <v>280</v>
      </c>
      <c r="B78" s="174" t="n">
        <v>19.37</v>
      </c>
      <c r="C78" s="175"/>
      <c r="D78" s="165" t="n">
        <v>2</v>
      </c>
      <c r="E78" s="166" t="n">
        <f aca="false">IF(ISBLANK(C78),0,C78*22)+IF(ISBLANK(D78),0,D78*4)</f>
        <v>8</v>
      </c>
      <c r="F78" s="167" t="n">
        <f aca="false">B78*E78</f>
        <v>154.96</v>
      </c>
      <c r="G78" s="167" t="n">
        <f aca="false">F78/22</f>
        <v>7.04363636363636</v>
      </c>
      <c r="H78" s="167" t="n">
        <f aca="false">G78*$I$10</f>
        <v>33.7316265448961</v>
      </c>
      <c r="I78" s="168" t="n">
        <f aca="false">G78/$I$9</f>
        <v>0.00704363636363636</v>
      </c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6"/>
      <c r="Z78" s="146"/>
      <c r="AA78" s="146"/>
    </row>
    <row r="79" customFormat="false" ht="15" hidden="false" customHeight="false" outlineLevel="0" collapsed="false">
      <c r="A79" s="173" t="s">
        <v>281</v>
      </c>
      <c r="B79" s="174" t="n">
        <v>25.51</v>
      </c>
      <c r="C79" s="175"/>
      <c r="D79" s="165" t="n">
        <v>2</v>
      </c>
      <c r="E79" s="166" t="n">
        <f aca="false">IF(ISBLANK(C79),0,C79*22)+IF(ISBLANK(D79),0,D79*4)</f>
        <v>8</v>
      </c>
      <c r="F79" s="167" t="n">
        <f aca="false">B79*E79</f>
        <v>204.08</v>
      </c>
      <c r="G79" s="167" t="n">
        <f aca="false">F79/22</f>
        <v>9.27636363636364</v>
      </c>
      <c r="H79" s="167" t="n">
        <f aca="false">G79*$I$10</f>
        <v>44.4240471430201</v>
      </c>
      <c r="I79" s="168" t="n">
        <f aca="false">G79/$I$9</f>
        <v>0.00927636363636364</v>
      </c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</row>
    <row r="80" customFormat="false" ht="15" hidden="false" customHeight="false" outlineLevel="0" collapsed="false">
      <c r="A80" s="173" t="s">
        <v>277</v>
      </c>
      <c r="B80" s="174" t="n">
        <v>6.72</v>
      </c>
      <c r="C80" s="175"/>
      <c r="D80" s="165" t="n">
        <v>2</v>
      </c>
      <c r="E80" s="166" t="n">
        <f aca="false">IF(ISBLANK(C80),0,C80*22)+IF(ISBLANK(D80),0,D80*4)</f>
        <v>8</v>
      </c>
      <c r="F80" s="167" t="n">
        <f aca="false">B80*E80</f>
        <v>53.76</v>
      </c>
      <c r="G80" s="167" t="n">
        <f aca="false">F80/22</f>
        <v>2.44363636363636</v>
      </c>
      <c r="H80" s="167" t="n">
        <f aca="false">G80*$I$10</f>
        <v>11.7024538142334</v>
      </c>
      <c r="I80" s="168" t="n">
        <f aca="false">G80/$I$9</f>
        <v>0.00244363636363636</v>
      </c>
      <c r="J80" s="146"/>
      <c r="K80" s="146"/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  <c r="W80" s="146"/>
      <c r="X80" s="146"/>
      <c r="Y80" s="146"/>
      <c r="Z80" s="146"/>
      <c r="AA80" s="146"/>
    </row>
    <row r="81" customFormat="false" ht="15" hidden="false" customHeight="false" outlineLevel="0" collapsed="false">
      <c r="A81" s="173" t="s">
        <v>282</v>
      </c>
      <c r="B81" s="174" t="n">
        <v>13.88</v>
      </c>
      <c r="C81" s="175"/>
      <c r="D81" s="165" t="n">
        <v>2</v>
      </c>
      <c r="E81" s="166" t="n">
        <f aca="false">IF(ISBLANK(C81),0,C81*22)+IF(ISBLANK(D81),0,D81*4)</f>
        <v>8</v>
      </c>
      <c r="F81" s="167" t="n">
        <f aca="false">B81*E81</f>
        <v>111.04</v>
      </c>
      <c r="G81" s="167" t="n">
        <f aca="false">F81/22</f>
        <v>5.04727272727273</v>
      </c>
      <c r="H81" s="167" t="n">
        <f aca="false">G81*$I$10</f>
        <v>24.1711397234464</v>
      </c>
      <c r="I81" s="168" t="n">
        <f aca="false">G81/$I$9</f>
        <v>0.00504727272727273</v>
      </c>
      <c r="J81" s="146"/>
      <c r="K81" s="146"/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  <c r="W81" s="146"/>
      <c r="X81" s="146"/>
      <c r="Y81" s="146"/>
      <c r="Z81" s="146"/>
      <c r="AA81" s="146"/>
    </row>
    <row r="82" customFormat="false" ht="15" hidden="false" customHeight="false" outlineLevel="0" collapsed="false">
      <c r="A82" s="173" t="s">
        <v>283</v>
      </c>
      <c r="B82" s="174" t="n">
        <v>32.05</v>
      </c>
      <c r="C82" s="175"/>
      <c r="D82" s="165" t="n">
        <v>2</v>
      </c>
      <c r="E82" s="166" t="n">
        <f aca="false">IF(ISBLANK(C82),0,C82*22)+IF(ISBLANK(D82),0,D82*4)</f>
        <v>8</v>
      </c>
      <c r="F82" s="167" t="n">
        <f aca="false">B82*E82</f>
        <v>256.4</v>
      </c>
      <c r="G82" s="167" t="n">
        <f aca="false">F82/22</f>
        <v>11.6545454545455</v>
      </c>
      <c r="H82" s="167" t="n">
        <f aca="false">G82*$I$10</f>
        <v>55.8130423729437</v>
      </c>
      <c r="I82" s="168" t="n">
        <f aca="false">G82/$I$9</f>
        <v>0.0116545454545455</v>
      </c>
      <c r="J82" s="146"/>
      <c r="K82" s="146"/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  <c r="W82" s="146"/>
      <c r="X82" s="146"/>
      <c r="Y82" s="146"/>
      <c r="Z82" s="146"/>
      <c r="AA82" s="146"/>
    </row>
    <row r="83" customFormat="false" ht="15" hidden="false" customHeight="false" outlineLevel="0" collapsed="false">
      <c r="A83" s="177" t="s">
        <v>284</v>
      </c>
      <c r="B83" s="178" t="n">
        <f aca="false">SUM(B13:B82)</f>
        <v>1910.15</v>
      </c>
      <c r="C83" s="179"/>
      <c r="D83" s="179"/>
      <c r="E83" s="179"/>
      <c r="F83" s="180" t="n">
        <f aca="false">SUM(F13:F82)</f>
        <v>54232.5</v>
      </c>
      <c r="G83" s="180" t="n">
        <f aca="false">SUM(G13:G82)</f>
        <v>2465.11363636364</v>
      </c>
      <c r="H83" s="180" t="n">
        <f aca="false">SUM(H13:H82)</f>
        <v>11805.3074122101</v>
      </c>
      <c r="I83" s="181" t="n">
        <f aca="false">SUM(I13:I82)</f>
        <v>2.46511363636363</v>
      </c>
      <c r="J83" s="146"/>
      <c r="K83" s="146"/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  <c r="W83" s="146"/>
      <c r="X83" s="146"/>
      <c r="Y83" s="146"/>
      <c r="Z83" s="146"/>
      <c r="AA83" s="146"/>
    </row>
    <row r="84" customFormat="false" ht="15" hidden="false" customHeight="false" outlineLevel="0" collapsed="false">
      <c r="A84" s="146"/>
      <c r="B84" s="146"/>
      <c r="C84" s="149"/>
      <c r="D84" s="149"/>
      <c r="E84" s="146"/>
      <c r="F84" s="146"/>
      <c r="G84" s="146"/>
      <c r="H84" s="182"/>
      <c r="I84" s="182"/>
      <c r="J84" s="146"/>
      <c r="K84" s="146"/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  <c r="W84" s="146"/>
      <c r="X84" s="146"/>
      <c r="Y84" s="146"/>
      <c r="Z84" s="146"/>
      <c r="AA84" s="146"/>
    </row>
    <row r="85" customFormat="false" ht="15.75" hidden="false" customHeight="false" outlineLevel="0" collapsed="false">
      <c r="A85" s="151" t="s">
        <v>285</v>
      </c>
      <c r="B85" s="146"/>
      <c r="C85" s="146"/>
      <c r="D85" s="146"/>
      <c r="E85" s="146"/>
      <c r="F85" s="153" t="s">
        <v>203</v>
      </c>
      <c r="G85" s="154"/>
      <c r="H85" s="154"/>
      <c r="I85" s="155" t="n">
        <f aca="false">$I$8</f>
        <v>4788.95059362231</v>
      </c>
      <c r="J85" s="146"/>
      <c r="K85" s="146"/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  <c r="W85" s="146"/>
      <c r="X85" s="146"/>
      <c r="Y85" s="146"/>
      <c r="Z85" s="146"/>
      <c r="AA85" s="146"/>
    </row>
    <row r="86" customFormat="false" ht="15.75" hidden="false" customHeight="false" outlineLevel="0" collapsed="false">
      <c r="A86" s="151" t="s">
        <v>286</v>
      </c>
      <c r="B86" s="152"/>
      <c r="C86" s="152"/>
      <c r="D86" s="152"/>
      <c r="E86" s="152"/>
      <c r="F86" s="156" t="s">
        <v>205</v>
      </c>
      <c r="G86" s="154"/>
      <c r="H86" s="154"/>
      <c r="I86" s="157" t="n">
        <v>405</v>
      </c>
      <c r="J86" s="146"/>
      <c r="K86" s="146"/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  <c r="W86" s="146"/>
      <c r="X86" s="146"/>
      <c r="Y86" s="146"/>
      <c r="Z86" s="146"/>
      <c r="AA86" s="146"/>
    </row>
    <row r="87" customFormat="false" ht="15.75" hidden="false" customHeight="false" outlineLevel="0" collapsed="false">
      <c r="A87" s="151"/>
      <c r="B87" s="152"/>
      <c r="C87" s="152"/>
      <c r="D87" s="152"/>
      <c r="E87" s="152"/>
      <c r="F87" s="153" t="s">
        <v>206</v>
      </c>
      <c r="G87" s="154"/>
      <c r="H87" s="154"/>
      <c r="I87" s="158" t="n">
        <f aca="false">I85/I86</f>
        <v>11.8245693669687</v>
      </c>
      <c r="J87" s="146"/>
      <c r="K87" s="146"/>
      <c r="L87" s="146"/>
      <c r="M87" s="146"/>
      <c r="N87" s="146"/>
      <c r="O87" s="146"/>
      <c r="P87" s="146"/>
      <c r="Q87" s="146"/>
      <c r="R87" s="146"/>
      <c r="S87" s="146"/>
      <c r="T87" s="146"/>
      <c r="U87" s="146"/>
      <c r="V87" s="146"/>
      <c r="W87" s="146"/>
      <c r="X87" s="146"/>
      <c r="Y87" s="146"/>
      <c r="Z87" s="146"/>
      <c r="AA87" s="146"/>
    </row>
    <row r="88" customFormat="false" ht="6.75" hidden="false" customHeight="true" outlineLevel="0" collapsed="false">
      <c r="A88" s="151"/>
      <c r="B88" s="152"/>
      <c r="C88" s="152"/>
      <c r="D88" s="152"/>
      <c r="E88" s="152"/>
      <c r="F88" s="159"/>
      <c r="G88" s="159"/>
      <c r="H88" s="159"/>
      <c r="I88" s="159"/>
      <c r="J88" s="146"/>
      <c r="K88" s="146"/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  <c r="W88" s="146"/>
      <c r="X88" s="146"/>
      <c r="Y88" s="146"/>
      <c r="Z88" s="146"/>
      <c r="AA88" s="146"/>
    </row>
    <row r="89" customFormat="false" ht="45" hidden="false" customHeight="false" outlineLevel="0" collapsed="false">
      <c r="A89" s="160" t="s">
        <v>207</v>
      </c>
      <c r="B89" s="183" t="s">
        <v>208</v>
      </c>
      <c r="C89" s="161" t="s">
        <v>209</v>
      </c>
      <c r="D89" s="161" t="s">
        <v>210</v>
      </c>
      <c r="E89" s="161" t="s">
        <v>211</v>
      </c>
      <c r="F89" s="161" t="s">
        <v>212</v>
      </c>
      <c r="G89" s="162" t="s">
        <v>213</v>
      </c>
      <c r="H89" s="161" t="s">
        <v>10</v>
      </c>
      <c r="I89" s="161" t="s">
        <v>214</v>
      </c>
      <c r="J89" s="146"/>
      <c r="K89" s="146"/>
      <c r="L89" s="146"/>
      <c r="M89" s="146"/>
      <c r="N89" s="146"/>
      <c r="O89" s="146"/>
      <c r="P89" s="146"/>
      <c r="Q89" s="146"/>
      <c r="R89" s="146"/>
      <c r="S89" s="146"/>
      <c r="T89" s="146"/>
      <c r="U89" s="146"/>
      <c r="V89" s="146"/>
      <c r="W89" s="146"/>
      <c r="X89" s="146"/>
      <c r="Y89" s="146"/>
      <c r="Z89" s="146"/>
      <c r="AA89" s="146"/>
    </row>
    <row r="90" customFormat="false" ht="15" hidden="false" customHeight="false" outlineLevel="0" collapsed="false">
      <c r="A90" s="173" t="s">
        <v>287</v>
      </c>
      <c r="B90" s="174" t="n">
        <v>96.27</v>
      </c>
      <c r="C90" s="164"/>
      <c r="D90" s="166" t="n">
        <v>1</v>
      </c>
      <c r="E90" s="166" t="n">
        <f aca="false">IF(ISBLANK(C90),0,C90*22)+IF(ISBLANK(D90),0,D90*4)</f>
        <v>4</v>
      </c>
      <c r="F90" s="167" t="n">
        <f aca="false">B90*E90</f>
        <v>385.08</v>
      </c>
      <c r="G90" s="167" t="n">
        <f aca="false">F90/22</f>
        <v>17.5036363636364</v>
      </c>
      <c r="H90" s="167" t="n">
        <f aca="false">G90*$I$87</f>
        <v>206.972962356013</v>
      </c>
      <c r="I90" s="168" t="n">
        <f aca="false">G90/$I$86</f>
        <v>0.0432188552188552</v>
      </c>
      <c r="J90" s="146"/>
      <c r="K90" s="146"/>
      <c r="L90" s="146"/>
      <c r="M90" s="146"/>
      <c r="N90" s="146"/>
      <c r="O90" s="146"/>
      <c r="P90" s="146"/>
      <c r="Q90" s="146"/>
      <c r="R90" s="146"/>
      <c r="S90" s="146"/>
      <c r="T90" s="146"/>
      <c r="U90" s="146"/>
      <c r="V90" s="146"/>
      <c r="W90" s="146"/>
      <c r="X90" s="146"/>
      <c r="Y90" s="146"/>
      <c r="Z90" s="146"/>
      <c r="AA90" s="146"/>
    </row>
    <row r="91" customFormat="false" ht="15" hidden="false" customHeight="false" outlineLevel="0" collapsed="false">
      <c r="A91" s="173" t="s">
        <v>288</v>
      </c>
      <c r="B91" s="174" t="n">
        <v>46.43</v>
      </c>
      <c r="C91" s="164"/>
      <c r="D91" s="166" t="n">
        <v>1</v>
      </c>
      <c r="E91" s="166" t="n">
        <f aca="false">IF(ISBLANK(C91),0,C91*22)+IF(ISBLANK(D91),0,D91*4)</f>
        <v>4</v>
      </c>
      <c r="F91" s="167" t="n">
        <f aca="false">B91*E91</f>
        <v>185.72</v>
      </c>
      <c r="G91" s="167" t="n">
        <f aca="false">F91/22</f>
        <v>8.44181818181818</v>
      </c>
      <c r="H91" s="167" t="n">
        <f aca="false">G91*$I$87</f>
        <v>99.8208646742465</v>
      </c>
      <c r="I91" s="168" t="n">
        <f aca="false">G91/$I$86</f>
        <v>0.0208439955106622</v>
      </c>
      <c r="J91" s="146"/>
      <c r="K91" s="146"/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V91" s="146"/>
      <c r="W91" s="146"/>
      <c r="X91" s="146"/>
      <c r="Y91" s="146"/>
      <c r="Z91" s="146"/>
      <c r="AA91" s="146"/>
    </row>
    <row r="92" customFormat="false" ht="15" hidden="false" customHeight="false" outlineLevel="0" collapsed="false">
      <c r="A92" s="173" t="s">
        <v>289</v>
      </c>
      <c r="B92" s="174" t="n">
        <v>7.59</v>
      </c>
      <c r="C92" s="164"/>
      <c r="D92" s="166" t="n">
        <v>1</v>
      </c>
      <c r="E92" s="166" t="n">
        <f aca="false">IF(ISBLANK(C92),0,C92*22)+IF(ISBLANK(D92),0,D92*4)</f>
        <v>4</v>
      </c>
      <c r="F92" s="167" t="n">
        <f aca="false">B92*E92</f>
        <v>30.36</v>
      </c>
      <c r="G92" s="167" t="n">
        <f aca="false">F92/22</f>
        <v>1.38</v>
      </c>
      <c r="H92" s="167" t="n">
        <f aca="false">G92*$I$87</f>
        <v>16.3179057264168</v>
      </c>
      <c r="I92" s="168" t="n">
        <f aca="false">G92/$I$86</f>
        <v>0.00340740740740741</v>
      </c>
      <c r="J92" s="146"/>
      <c r="K92" s="146"/>
      <c r="L92" s="146"/>
      <c r="M92" s="146"/>
      <c r="N92" s="146"/>
      <c r="O92" s="146"/>
      <c r="P92" s="146"/>
      <c r="Q92" s="146"/>
      <c r="R92" s="146"/>
      <c r="S92" s="146"/>
      <c r="T92" s="146"/>
      <c r="U92" s="146"/>
      <c r="V92" s="146"/>
      <c r="W92" s="146"/>
      <c r="X92" s="146"/>
      <c r="Y92" s="146"/>
      <c r="Z92" s="146"/>
      <c r="AA92" s="146"/>
    </row>
    <row r="93" customFormat="false" ht="15" hidden="false" customHeight="false" outlineLevel="0" collapsed="false">
      <c r="A93" s="173" t="s">
        <v>290</v>
      </c>
      <c r="B93" s="174" t="n">
        <v>7.77</v>
      </c>
      <c r="C93" s="164"/>
      <c r="D93" s="166" t="n">
        <v>1</v>
      </c>
      <c r="E93" s="166" t="n">
        <f aca="false">IF(ISBLANK(C93),0,C93*22)+IF(ISBLANK(D93),0,D93*4)</f>
        <v>4</v>
      </c>
      <c r="F93" s="167" t="n">
        <f aca="false">B93*E93</f>
        <v>31.08</v>
      </c>
      <c r="G93" s="167" t="n">
        <f aca="false">F93/22</f>
        <v>1.41272727272727</v>
      </c>
      <c r="H93" s="167" t="n">
        <f aca="false">G93*$I$87</f>
        <v>16.7048916329721</v>
      </c>
      <c r="I93" s="168" t="n">
        <f aca="false">G93/$I$86</f>
        <v>0.00348821548821549</v>
      </c>
      <c r="J93" s="146"/>
      <c r="K93" s="146"/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  <c r="W93" s="146"/>
      <c r="X93" s="146"/>
      <c r="Y93" s="146"/>
      <c r="Z93" s="146"/>
      <c r="AA93" s="146"/>
    </row>
    <row r="94" customFormat="false" ht="15" hidden="false" customHeight="false" outlineLevel="0" collapsed="false">
      <c r="A94" s="173" t="s">
        <v>291</v>
      </c>
      <c r="B94" s="174" t="n">
        <v>6.92</v>
      </c>
      <c r="C94" s="164"/>
      <c r="D94" s="166" t="n">
        <v>1</v>
      </c>
      <c r="E94" s="166" t="n">
        <f aca="false">IF(ISBLANK(C94),0,C94*22)+IF(ISBLANK(D94),0,D94*4)</f>
        <v>4</v>
      </c>
      <c r="F94" s="167" t="n">
        <f aca="false">B94*E94</f>
        <v>27.68</v>
      </c>
      <c r="G94" s="167" t="n">
        <f aca="false">F94/22</f>
        <v>1.25818181818182</v>
      </c>
      <c r="H94" s="167" t="n">
        <f aca="false">G94*$I$87</f>
        <v>14.8774581853497</v>
      </c>
      <c r="I94" s="168" t="n">
        <f aca="false">G94/$I$86</f>
        <v>0.00310662177328844</v>
      </c>
      <c r="J94" s="146"/>
      <c r="K94" s="146"/>
      <c r="L94" s="146"/>
      <c r="M94" s="146"/>
      <c r="N94" s="146"/>
      <c r="O94" s="146"/>
      <c r="P94" s="146"/>
      <c r="Q94" s="146"/>
      <c r="R94" s="146"/>
      <c r="S94" s="146"/>
      <c r="T94" s="146"/>
      <c r="U94" s="146"/>
      <c r="V94" s="146"/>
      <c r="W94" s="146"/>
      <c r="X94" s="146"/>
      <c r="Y94" s="146"/>
      <c r="Z94" s="146"/>
      <c r="AA94" s="146"/>
    </row>
    <row r="95" customFormat="false" ht="15" hidden="false" customHeight="false" outlineLevel="0" collapsed="false">
      <c r="A95" s="173" t="s">
        <v>292</v>
      </c>
      <c r="B95" s="174" t="n">
        <v>59.64</v>
      </c>
      <c r="C95" s="164"/>
      <c r="D95" s="166" t="n">
        <v>1</v>
      </c>
      <c r="E95" s="166" t="n">
        <f aca="false">IF(ISBLANK(C95),0,C95*22)+IF(ISBLANK(D95),0,D95*4)</f>
        <v>4</v>
      </c>
      <c r="F95" s="167" t="n">
        <f aca="false">B95*E95</f>
        <v>238.56</v>
      </c>
      <c r="G95" s="167" t="n">
        <f aca="false">F95/22</f>
        <v>10.8436363636364</v>
      </c>
      <c r="H95" s="167" t="n">
        <f aca="false">G95*$I$87</f>
        <v>128.221330372002</v>
      </c>
      <c r="I95" s="168" t="n">
        <f aca="false">G95/$I$86</f>
        <v>0.0267744107744108</v>
      </c>
      <c r="J95" s="146"/>
      <c r="K95" s="146"/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  <c r="W95" s="146"/>
      <c r="X95" s="146"/>
      <c r="Y95" s="146"/>
      <c r="Z95" s="146"/>
      <c r="AA95" s="146"/>
    </row>
    <row r="96" customFormat="false" ht="15" hidden="false" customHeight="false" outlineLevel="0" collapsed="false">
      <c r="A96" s="173" t="s">
        <v>293</v>
      </c>
      <c r="B96" s="174" t="n">
        <v>234.7</v>
      </c>
      <c r="C96" s="164"/>
      <c r="D96" s="166" t="n">
        <v>1</v>
      </c>
      <c r="E96" s="166" t="n">
        <f aca="false">IF(ISBLANK(C96),0,C96*22)+IF(ISBLANK(D96),0,D96*4)</f>
        <v>4</v>
      </c>
      <c r="F96" s="167" t="n">
        <f aca="false">B96*E96</f>
        <v>938.8</v>
      </c>
      <c r="G96" s="167" t="n">
        <f aca="false">F96/22</f>
        <v>42.6727272727273</v>
      </c>
      <c r="H96" s="167" t="n">
        <f aca="false">G96*$I$87</f>
        <v>504.5866237141</v>
      </c>
      <c r="I96" s="168" t="n">
        <f aca="false">G96/$I$86</f>
        <v>0.105364758698092</v>
      </c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146"/>
      <c r="X96" s="146"/>
      <c r="Y96" s="146"/>
      <c r="Z96" s="146"/>
      <c r="AA96" s="146"/>
    </row>
    <row r="97" customFormat="false" ht="15" hidden="false" customHeight="false" outlineLevel="0" collapsed="false">
      <c r="A97" s="173" t="s">
        <v>294</v>
      </c>
      <c r="B97" s="174" t="n">
        <v>30.34</v>
      </c>
      <c r="C97" s="164"/>
      <c r="D97" s="166" t="n">
        <v>1</v>
      </c>
      <c r="E97" s="166" t="n">
        <f aca="false">IF(ISBLANK(C97),0,C97*22)+IF(ISBLANK(D97),0,D97*4)</f>
        <v>4</v>
      </c>
      <c r="F97" s="167" t="n">
        <f aca="false">B97*E97</f>
        <v>121.36</v>
      </c>
      <c r="G97" s="167" t="n">
        <f aca="false">F97/22</f>
        <v>5.51636363636364</v>
      </c>
      <c r="H97" s="167" t="n">
        <f aca="false">G97*$I$87</f>
        <v>65.2286244716054</v>
      </c>
      <c r="I97" s="168" t="n">
        <f aca="false">G97/$I$86</f>
        <v>0.0136206509539843</v>
      </c>
      <c r="J97" s="146"/>
      <c r="K97" s="146"/>
      <c r="L97" s="146"/>
      <c r="M97" s="146"/>
      <c r="N97" s="146"/>
      <c r="O97" s="146"/>
      <c r="P97" s="146"/>
      <c r="Q97" s="146"/>
      <c r="R97" s="146"/>
      <c r="S97" s="146"/>
      <c r="T97" s="146"/>
      <c r="U97" s="146"/>
      <c r="V97" s="146"/>
      <c r="W97" s="146"/>
      <c r="X97" s="146"/>
      <c r="Y97" s="146"/>
      <c r="Z97" s="146"/>
      <c r="AA97" s="146"/>
    </row>
    <row r="98" customFormat="false" ht="15" hidden="false" customHeight="false" outlineLevel="0" collapsed="false">
      <c r="A98" s="173" t="s">
        <v>295</v>
      </c>
      <c r="B98" s="174" t="n">
        <v>45.47</v>
      </c>
      <c r="C98" s="164"/>
      <c r="D98" s="166" t="n">
        <v>1</v>
      </c>
      <c r="E98" s="166" t="n">
        <f aca="false">IF(ISBLANK(C98),0,C98*22)+IF(ISBLANK(D98),0,D98*4)</f>
        <v>4</v>
      </c>
      <c r="F98" s="167" t="n">
        <f aca="false">B98*E98</f>
        <v>181.88</v>
      </c>
      <c r="G98" s="167" t="n">
        <f aca="false">F98/22</f>
        <v>8.26727272727273</v>
      </c>
      <c r="H98" s="167" t="n">
        <f aca="false">G98*$I$87</f>
        <v>97.7569398392847</v>
      </c>
      <c r="I98" s="168" t="n">
        <f aca="false">G98/$I$86</f>
        <v>0.0204130190796858</v>
      </c>
      <c r="J98" s="146"/>
      <c r="K98" s="146"/>
      <c r="L98" s="146"/>
      <c r="M98" s="146"/>
      <c r="N98" s="146"/>
      <c r="O98" s="146"/>
      <c r="P98" s="146"/>
      <c r="Q98" s="146"/>
      <c r="R98" s="146"/>
      <c r="S98" s="146"/>
      <c r="T98" s="146"/>
      <c r="U98" s="146"/>
      <c r="V98" s="146"/>
      <c r="W98" s="146"/>
      <c r="X98" s="146"/>
      <c r="Y98" s="146"/>
      <c r="Z98" s="146"/>
      <c r="AA98" s="146"/>
    </row>
    <row r="99" customFormat="false" ht="15" hidden="false" customHeight="false" outlineLevel="0" collapsed="false">
      <c r="A99" s="173" t="s">
        <v>296</v>
      </c>
      <c r="B99" s="174" t="n">
        <v>86.05</v>
      </c>
      <c r="C99" s="164"/>
      <c r="D99" s="166" t="n">
        <v>1</v>
      </c>
      <c r="E99" s="166" t="n">
        <f aca="false">IF(ISBLANK(C99),0,C99*22)+IF(ISBLANK(D99),0,D99*4)</f>
        <v>4</v>
      </c>
      <c r="F99" s="167" t="n">
        <f aca="false">B99*E99</f>
        <v>344.2</v>
      </c>
      <c r="G99" s="167" t="n">
        <f aca="false">F99/22</f>
        <v>15.6454545454545</v>
      </c>
      <c r="H99" s="167" t="n">
        <f aca="false">G99*$I$87</f>
        <v>185.000762550483</v>
      </c>
      <c r="I99" s="168" t="n">
        <f aca="false">G99/$I$86</f>
        <v>0.0386307519640853</v>
      </c>
      <c r="J99" s="146"/>
      <c r="K99" s="146"/>
      <c r="L99" s="146"/>
      <c r="M99" s="146"/>
      <c r="N99" s="146"/>
      <c r="O99" s="146"/>
      <c r="P99" s="146"/>
      <c r="Q99" s="146"/>
      <c r="R99" s="146"/>
      <c r="S99" s="146"/>
      <c r="T99" s="146"/>
      <c r="U99" s="146"/>
      <c r="V99" s="146"/>
      <c r="W99" s="146"/>
      <c r="X99" s="146"/>
      <c r="Y99" s="146"/>
      <c r="Z99" s="146"/>
      <c r="AA99" s="146"/>
    </row>
    <row r="100" customFormat="false" ht="15" hidden="false" customHeight="false" outlineLevel="0" collapsed="false">
      <c r="A100" s="173" t="s">
        <v>297</v>
      </c>
      <c r="B100" s="174" t="n">
        <v>104.14</v>
      </c>
      <c r="C100" s="164"/>
      <c r="D100" s="166" t="n">
        <v>1</v>
      </c>
      <c r="E100" s="166" t="n">
        <f aca="false">IF(ISBLANK(C100),0,C100*22)+IF(ISBLANK(D100),0,D100*4)</f>
        <v>4</v>
      </c>
      <c r="F100" s="167" t="n">
        <f aca="false">B100*E100</f>
        <v>416.56</v>
      </c>
      <c r="G100" s="167" t="n">
        <f aca="false">F100/22</f>
        <v>18.9345454545455</v>
      </c>
      <c r="H100" s="167" t="n">
        <f aca="false">G100*$I$87</f>
        <v>223.892846159294</v>
      </c>
      <c r="I100" s="168" t="n">
        <f aca="false">G100/$I$86</f>
        <v>0.0467519640852974</v>
      </c>
      <c r="J100" s="146"/>
      <c r="K100" s="146"/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  <c r="W100" s="146"/>
      <c r="X100" s="146"/>
      <c r="Y100" s="146"/>
      <c r="Z100" s="146"/>
      <c r="AA100" s="146"/>
    </row>
    <row r="101" customFormat="false" ht="15" hidden="false" customHeight="false" outlineLevel="0" collapsed="false">
      <c r="A101" s="173" t="s">
        <v>298</v>
      </c>
      <c r="B101" s="174" t="n">
        <v>79.5</v>
      </c>
      <c r="C101" s="164"/>
      <c r="D101" s="166" t="n">
        <v>2</v>
      </c>
      <c r="E101" s="166" t="n">
        <f aca="false">IF(ISBLANK(C101),0,C101*22)+IF(ISBLANK(D101),0,D101*4)</f>
        <v>8</v>
      </c>
      <c r="F101" s="167" t="n">
        <f aca="false">B101*E101</f>
        <v>636</v>
      </c>
      <c r="G101" s="167" t="n">
        <f aca="false">F101/22</f>
        <v>28.9090909090909</v>
      </c>
      <c r="H101" s="167" t="n">
        <f aca="false">G101*$I$87</f>
        <v>341.837550790549</v>
      </c>
      <c r="I101" s="168" t="n">
        <f aca="false">G101/$I$86</f>
        <v>0.0713804713804714</v>
      </c>
      <c r="J101" s="146"/>
      <c r="K101" s="146"/>
      <c r="L101" s="146"/>
      <c r="M101" s="146"/>
      <c r="N101" s="146"/>
      <c r="O101" s="146"/>
      <c r="P101" s="146"/>
      <c r="Q101" s="146"/>
      <c r="R101" s="146"/>
      <c r="S101" s="146"/>
      <c r="T101" s="146"/>
      <c r="U101" s="146"/>
      <c r="V101" s="146"/>
      <c r="W101" s="146"/>
      <c r="X101" s="146"/>
      <c r="Y101" s="146"/>
      <c r="Z101" s="146"/>
      <c r="AA101" s="146"/>
    </row>
    <row r="102" customFormat="false" ht="15" hidden="false" customHeight="false" outlineLevel="0" collapsed="false">
      <c r="A102" s="173" t="s">
        <v>299</v>
      </c>
      <c r="B102" s="174" t="n">
        <v>107.43</v>
      </c>
      <c r="C102" s="164"/>
      <c r="D102" s="166" t="n">
        <v>1</v>
      </c>
      <c r="E102" s="166" t="n">
        <f aca="false">IF(ISBLANK(C102),0,C102*22)+IF(ISBLANK(D102),0,D102*4)</f>
        <v>4</v>
      </c>
      <c r="F102" s="167" t="n">
        <f aca="false">B102*E102</f>
        <v>429.72</v>
      </c>
      <c r="G102" s="167" t="n">
        <f aca="false">F102/22</f>
        <v>19.5327272727273</v>
      </c>
      <c r="H102" s="167" t="n">
        <f aca="false">G102*$I$87</f>
        <v>230.966088562444</v>
      </c>
      <c r="I102" s="168" t="n">
        <f aca="false">G102/$I$86</f>
        <v>0.0482289562289562</v>
      </c>
      <c r="J102" s="146"/>
      <c r="K102" s="146"/>
      <c r="L102" s="146"/>
      <c r="M102" s="146"/>
      <c r="N102" s="146"/>
      <c r="O102" s="146"/>
      <c r="P102" s="146"/>
      <c r="Q102" s="146"/>
      <c r="R102" s="146"/>
      <c r="S102" s="146"/>
      <c r="T102" s="146"/>
      <c r="U102" s="146"/>
      <c r="V102" s="146"/>
      <c r="W102" s="146"/>
      <c r="X102" s="146"/>
      <c r="Y102" s="146"/>
      <c r="Z102" s="146"/>
      <c r="AA102" s="146"/>
    </row>
    <row r="103" customFormat="false" ht="15" hidden="false" customHeight="false" outlineLevel="0" collapsed="false">
      <c r="A103" s="173" t="s">
        <v>300</v>
      </c>
      <c r="B103" s="174" t="n">
        <v>40.8</v>
      </c>
      <c r="C103" s="164"/>
      <c r="D103" s="166" t="n">
        <v>2</v>
      </c>
      <c r="E103" s="166" t="n">
        <f aca="false">IF(ISBLANK(C103),0,C103*22)+IF(ISBLANK(D103),0,D103*4)</f>
        <v>8</v>
      </c>
      <c r="F103" s="167" t="n">
        <f aca="false">B103*E103</f>
        <v>326.4</v>
      </c>
      <c r="G103" s="167" t="n">
        <f aca="false">F103/22</f>
        <v>14.8363636363636</v>
      </c>
      <c r="H103" s="167" t="n">
        <f aca="false">G103*$I$87</f>
        <v>175.433610971753</v>
      </c>
      <c r="I103" s="168" t="n">
        <f aca="false">G103/$I$86</f>
        <v>0.0366329966329966</v>
      </c>
      <c r="J103" s="146"/>
      <c r="K103" s="146"/>
      <c r="L103" s="146"/>
      <c r="M103" s="146"/>
      <c r="N103" s="146"/>
      <c r="O103" s="146"/>
      <c r="P103" s="146"/>
      <c r="Q103" s="146"/>
      <c r="R103" s="146"/>
      <c r="S103" s="146"/>
      <c r="T103" s="146"/>
      <c r="U103" s="146"/>
      <c r="V103" s="146"/>
      <c r="W103" s="146"/>
      <c r="X103" s="146"/>
      <c r="Y103" s="146"/>
      <c r="Z103" s="146"/>
      <c r="AA103" s="146"/>
    </row>
    <row r="104" customFormat="false" ht="15" hidden="false" customHeight="false" outlineLevel="0" collapsed="false">
      <c r="A104" s="173" t="s">
        <v>301</v>
      </c>
      <c r="B104" s="174" t="n">
        <v>40.77</v>
      </c>
      <c r="C104" s="164"/>
      <c r="D104" s="166" t="n">
        <v>2</v>
      </c>
      <c r="E104" s="166" t="n">
        <f aca="false">IF(ISBLANK(C104),0,C104*22)+IF(ISBLANK(D104),0,D104*4)</f>
        <v>8</v>
      </c>
      <c r="F104" s="167" t="n">
        <f aca="false">B104*E104</f>
        <v>326.16</v>
      </c>
      <c r="G104" s="167" t="n">
        <f aca="false">F104/22</f>
        <v>14.8254545454545</v>
      </c>
      <c r="H104" s="167" t="n">
        <f aca="false">G104*$I$87</f>
        <v>175.304615669568</v>
      </c>
      <c r="I104" s="168" t="n">
        <f aca="false">G104/$I$86</f>
        <v>0.0366060606060606</v>
      </c>
      <c r="J104" s="146"/>
      <c r="K104" s="146"/>
      <c r="L104" s="146"/>
      <c r="M104" s="146"/>
      <c r="N104" s="146"/>
      <c r="O104" s="146"/>
      <c r="P104" s="146"/>
      <c r="Q104" s="146"/>
      <c r="R104" s="146"/>
      <c r="S104" s="146"/>
      <c r="T104" s="146"/>
      <c r="U104" s="146"/>
      <c r="V104" s="146"/>
      <c r="W104" s="146"/>
      <c r="X104" s="146"/>
      <c r="Y104" s="146"/>
      <c r="Z104" s="146"/>
      <c r="AA104" s="146"/>
    </row>
    <row r="105" customFormat="false" ht="15" hidden="false" customHeight="false" outlineLevel="0" collapsed="false">
      <c r="A105" s="173" t="s">
        <v>302</v>
      </c>
      <c r="B105" s="174" t="n">
        <v>38.17</v>
      </c>
      <c r="C105" s="164"/>
      <c r="D105" s="166" t="n">
        <v>1</v>
      </c>
      <c r="E105" s="166" t="n">
        <f aca="false">IF(ISBLANK(C105),0,C105*22)+IF(ISBLANK(D105),0,D105*4)</f>
        <v>4</v>
      </c>
      <c r="F105" s="167" t="n">
        <f aca="false">B105*E105</f>
        <v>152.68</v>
      </c>
      <c r="G105" s="167" t="n">
        <f aca="false">F105/22</f>
        <v>6.94</v>
      </c>
      <c r="H105" s="167" t="n">
        <f aca="false">G105*$I$87</f>
        <v>82.0625114067626</v>
      </c>
      <c r="I105" s="168" t="n">
        <f aca="false">G105/$I$86</f>
        <v>0.0171358024691358</v>
      </c>
      <c r="J105" s="146"/>
      <c r="K105" s="146"/>
      <c r="L105" s="146"/>
      <c r="M105" s="146"/>
      <c r="N105" s="146"/>
      <c r="O105" s="146"/>
      <c r="P105" s="146"/>
      <c r="Q105" s="146"/>
      <c r="R105" s="146"/>
      <c r="S105" s="146"/>
      <c r="T105" s="146"/>
      <c r="U105" s="146"/>
      <c r="V105" s="146"/>
      <c r="W105" s="146"/>
      <c r="X105" s="146"/>
      <c r="Y105" s="146"/>
      <c r="Z105" s="146"/>
      <c r="AA105" s="146"/>
    </row>
    <row r="106" customFormat="false" ht="15" hidden="false" customHeight="false" outlineLevel="0" collapsed="false">
      <c r="A106" s="173" t="s">
        <v>303</v>
      </c>
      <c r="B106" s="174" t="n">
        <v>63.83</v>
      </c>
      <c r="C106" s="164"/>
      <c r="D106" s="166" t="n">
        <v>2</v>
      </c>
      <c r="E106" s="166" t="n">
        <f aca="false">IF(ISBLANK(C106),0,C106*22)+IF(ISBLANK(D106),0,D106*4)</f>
        <v>8</v>
      </c>
      <c r="F106" s="167" t="n">
        <f aca="false">B106*E106</f>
        <v>510.64</v>
      </c>
      <c r="G106" s="167" t="n">
        <f aca="false">F106/22</f>
        <v>23.2109090909091</v>
      </c>
      <c r="H106" s="167" t="n">
        <f aca="false">G106*$I$87</f>
        <v>274.459004615858</v>
      </c>
      <c r="I106" s="168" t="n">
        <f aca="false">G106/$I$86</f>
        <v>0.05731088664422</v>
      </c>
      <c r="J106" s="146"/>
      <c r="K106" s="146"/>
      <c r="L106" s="146"/>
      <c r="M106" s="146"/>
      <c r="N106" s="146"/>
      <c r="O106" s="146"/>
      <c r="P106" s="146"/>
      <c r="Q106" s="146"/>
      <c r="R106" s="146"/>
      <c r="S106" s="146"/>
      <c r="T106" s="146"/>
      <c r="U106" s="146"/>
      <c r="V106" s="146"/>
      <c r="W106" s="146"/>
      <c r="X106" s="146"/>
      <c r="Y106" s="146"/>
      <c r="Z106" s="146"/>
      <c r="AA106" s="146"/>
    </row>
    <row r="107" customFormat="false" ht="15" hidden="false" customHeight="false" outlineLevel="0" collapsed="false">
      <c r="A107" s="184" t="s">
        <v>284</v>
      </c>
      <c r="B107" s="178" t="n">
        <f aca="false">SUM(B90:B106)</f>
        <v>1095.82</v>
      </c>
      <c r="C107" s="185"/>
      <c r="D107" s="185"/>
      <c r="E107" s="185"/>
      <c r="F107" s="180" t="n">
        <f aca="false">SUM(F90:F106)</f>
        <v>5282.88</v>
      </c>
      <c r="G107" s="180" t="n">
        <f aca="false">SUM(G90:G106)</f>
        <v>240.130909090909</v>
      </c>
      <c r="H107" s="180" t="n">
        <f aca="false">SUM(H90:H106)</f>
        <v>2839.4445916987</v>
      </c>
      <c r="I107" s="181" t="n">
        <f aca="false">SUM(I90:I106)</f>
        <v>0.592915824915825</v>
      </c>
      <c r="J107" s="146"/>
      <c r="K107" s="146"/>
      <c r="L107" s="146"/>
      <c r="M107" s="146"/>
      <c r="N107" s="146"/>
      <c r="O107" s="146"/>
      <c r="P107" s="146"/>
      <c r="Q107" s="146"/>
      <c r="R107" s="146"/>
      <c r="S107" s="146"/>
      <c r="T107" s="146"/>
      <c r="U107" s="146"/>
      <c r="V107" s="146"/>
      <c r="W107" s="146"/>
      <c r="X107" s="146"/>
      <c r="Y107" s="146"/>
      <c r="Z107" s="146"/>
      <c r="AA107" s="146"/>
    </row>
    <row r="108" customFormat="false" ht="15" hidden="false" customHeight="false" outlineLevel="0" collapsed="false">
      <c r="A108" s="146"/>
      <c r="B108" s="146"/>
      <c r="C108" s="149"/>
      <c r="D108" s="149"/>
      <c r="E108" s="146"/>
      <c r="F108" s="146"/>
      <c r="G108" s="146"/>
      <c r="H108" s="182"/>
      <c r="I108" s="182"/>
      <c r="J108" s="146"/>
      <c r="K108" s="146"/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  <c r="W108" s="146"/>
      <c r="X108" s="146"/>
      <c r="Y108" s="146"/>
      <c r="Z108" s="146"/>
      <c r="AA108" s="146"/>
    </row>
    <row r="109" customFormat="false" ht="15.75" hidden="false" customHeight="false" outlineLevel="0" collapsed="false">
      <c r="A109" s="151" t="s">
        <v>304</v>
      </c>
      <c r="B109" s="146"/>
      <c r="C109" s="146"/>
      <c r="D109" s="146"/>
      <c r="E109" s="146"/>
      <c r="F109" s="153" t="s">
        <v>203</v>
      </c>
      <c r="G109" s="154"/>
      <c r="H109" s="154"/>
      <c r="I109" s="155" t="n">
        <f aca="false">$I$8</f>
        <v>4788.95059362231</v>
      </c>
      <c r="J109" s="146"/>
      <c r="K109" s="146"/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  <c r="W109" s="146"/>
      <c r="X109" s="146"/>
      <c r="Y109" s="146"/>
      <c r="Z109" s="146"/>
      <c r="AA109" s="146"/>
    </row>
    <row r="110" customFormat="false" ht="15.75" hidden="false" customHeight="false" outlineLevel="0" collapsed="false">
      <c r="A110" s="151" t="s">
        <v>305</v>
      </c>
      <c r="B110" s="152"/>
      <c r="C110" s="152"/>
      <c r="D110" s="152"/>
      <c r="E110" s="152"/>
      <c r="F110" s="156" t="s">
        <v>205</v>
      </c>
      <c r="G110" s="154"/>
      <c r="H110" s="154"/>
      <c r="I110" s="157" t="n">
        <v>2000</v>
      </c>
      <c r="J110" s="146"/>
      <c r="K110" s="146"/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  <c r="W110" s="146"/>
      <c r="X110" s="146"/>
      <c r="Y110" s="146"/>
      <c r="Z110" s="146"/>
      <c r="AA110" s="146"/>
    </row>
    <row r="111" customFormat="false" ht="15.75" hidden="false" customHeight="false" outlineLevel="0" collapsed="false">
      <c r="A111" s="151"/>
      <c r="B111" s="152"/>
      <c r="C111" s="152"/>
      <c r="D111" s="152"/>
      <c r="E111" s="152"/>
      <c r="F111" s="153" t="s">
        <v>206</v>
      </c>
      <c r="G111" s="154"/>
      <c r="H111" s="154"/>
      <c r="I111" s="158" t="n">
        <f aca="false">I109/I110</f>
        <v>2.39447529681116</v>
      </c>
      <c r="J111" s="146"/>
      <c r="K111" s="146"/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  <c r="W111" s="146"/>
      <c r="X111" s="146"/>
      <c r="Y111" s="146"/>
      <c r="Z111" s="146"/>
      <c r="AA111" s="146"/>
    </row>
    <row r="112" customFormat="false" ht="6.75" hidden="false" customHeight="true" outlineLevel="0" collapsed="false">
      <c r="A112" s="151"/>
      <c r="B112" s="152"/>
      <c r="C112" s="152"/>
      <c r="D112" s="152"/>
      <c r="E112" s="152"/>
      <c r="F112" s="159"/>
      <c r="G112" s="159"/>
      <c r="H112" s="159"/>
      <c r="I112" s="159"/>
      <c r="J112" s="146"/>
      <c r="K112" s="146"/>
      <c r="L112" s="146"/>
      <c r="M112" s="146"/>
      <c r="N112" s="146"/>
      <c r="O112" s="146"/>
      <c r="P112" s="146"/>
      <c r="Q112" s="146"/>
      <c r="R112" s="146"/>
      <c r="S112" s="146"/>
      <c r="T112" s="146"/>
      <c r="U112" s="146"/>
      <c r="V112" s="146"/>
      <c r="W112" s="146"/>
      <c r="X112" s="146"/>
      <c r="Y112" s="146"/>
      <c r="Z112" s="146"/>
      <c r="AA112" s="146"/>
    </row>
    <row r="113" customFormat="false" ht="45" hidden="false" customHeight="false" outlineLevel="0" collapsed="false">
      <c r="A113" s="160" t="s">
        <v>207</v>
      </c>
      <c r="B113" s="183" t="s">
        <v>208</v>
      </c>
      <c r="C113" s="161" t="s">
        <v>209</v>
      </c>
      <c r="D113" s="161" t="s">
        <v>210</v>
      </c>
      <c r="E113" s="161" t="s">
        <v>211</v>
      </c>
      <c r="F113" s="161" t="s">
        <v>212</v>
      </c>
      <c r="G113" s="162" t="s">
        <v>213</v>
      </c>
      <c r="H113" s="161" t="s">
        <v>10</v>
      </c>
      <c r="I113" s="161" t="s">
        <v>214</v>
      </c>
      <c r="J113" s="146"/>
      <c r="K113" s="146"/>
      <c r="L113" s="146"/>
      <c r="M113" s="146"/>
      <c r="N113" s="146"/>
      <c r="O113" s="146"/>
      <c r="P113" s="146"/>
      <c r="Q113" s="146"/>
      <c r="R113" s="146"/>
      <c r="S113" s="146"/>
      <c r="T113" s="146"/>
      <c r="U113" s="146"/>
      <c r="V113" s="146"/>
      <c r="W113" s="146"/>
      <c r="X113" s="146"/>
      <c r="Y113" s="146"/>
      <c r="Z113" s="146"/>
      <c r="AA113" s="146"/>
    </row>
    <row r="114" customFormat="false" ht="15" hidden="false" customHeight="false" outlineLevel="0" collapsed="false">
      <c r="A114" s="173" t="s">
        <v>306</v>
      </c>
      <c r="B114" s="174" t="n">
        <v>53.34</v>
      </c>
      <c r="C114" s="164" t="n">
        <v>2</v>
      </c>
      <c r="D114" s="166"/>
      <c r="E114" s="166" t="n">
        <f aca="false">IF(ISBLANK(C114),0,C114*22)+IF(ISBLANK(D114),0,D114*4)</f>
        <v>44</v>
      </c>
      <c r="F114" s="167" t="n">
        <f aca="false">B114*E114</f>
        <v>2346.96</v>
      </c>
      <c r="G114" s="186" t="n">
        <f aca="false">F114/22</f>
        <v>106.68</v>
      </c>
      <c r="H114" s="167" t="n">
        <f aca="false">G114*$I$111</f>
        <v>255.442624663814</v>
      </c>
      <c r="I114" s="168" t="n">
        <f aca="false">G114/$I$110</f>
        <v>0.05334</v>
      </c>
      <c r="J114" s="146"/>
      <c r="K114" s="146"/>
      <c r="L114" s="146"/>
      <c r="M114" s="146"/>
      <c r="N114" s="146"/>
      <c r="O114" s="146"/>
      <c r="P114" s="146"/>
      <c r="Q114" s="146"/>
      <c r="R114" s="146"/>
      <c r="S114" s="146"/>
      <c r="T114" s="146"/>
      <c r="U114" s="146"/>
      <c r="V114" s="146"/>
      <c r="W114" s="146"/>
      <c r="X114" s="146"/>
      <c r="Y114" s="146"/>
      <c r="Z114" s="146"/>
      <c r="AA114" s="146"/>
    </row>
    <row r="115" customFormat="false" ht="15" hidden="false" customHeight="false" outlineLevel="0" collapsed="false">
      <c r="A115" s="173" t="s">
        <v>307</v>
      </c>
      <c r="B115" s="174" t="n">
        <v>23.28</v>
      </c>
      <c r="C115" s="164"/>
      <c r="D115" s="166" t="n">
        <v>0.25</v>
      </c>
      <c r="E115" s="166" t="n">
        <f aca="false">IF(ISBLANK(C115),0,C115*22)+IF(ISBLANK(D115),0,D115*4)</f>
        <v>1</v>
      </c>
      <c r="F115" s="167" t="n">
        <f aca="false">B115*E115</f>
        <v>23.28</v>
      </c>
      <c r="G115" s="186" t="n">
        <f aca="false">F115/22</f>
        <v>1.05818181818182</v>
      </c>
      <c r="H115" s="167" t="n">
        <f aca="false">G115*$I$111</f>
        <v>2.53379022317108</v>
      </c>
      <c r="I115" s="168" t="n">
        <f aca="false">G115/$I$110</f>
        <v>0.000529090909090909</v>
      </c>
      <c r="J115" s="146"/>
      <c r="K115" s="146"/>
      <c r="L115" s="146"/>
      <c r="M115" s="146"/>
      <c r="N115" s="146"/>
      <c r="O115" s="146"/>
      <c r="P115" s="146"/>
      <c r="Q115" s="146"/>
      <c r="R115" s="146"/>
      <c r="S115" s="146"/>
      <c r="T115" s="146"/>
      <c r="U115" s="146"/>
      <c r="V115" s="146"/>
      <c r="W115" s="146"/>
      <c r="X115" s="146"/>
      <c r="Y115" s="146"/>
      <c r="Z115" s="146"/>
      <c r="AA115" s="146"/>
    </row>
    <row r="116" customFormat="false" ht="15" hidden="false" customHeight="false" outlineLevel="0" collapsed="false">
      <c r="A116" s="173" t="s">
        <v>308</v>
      </c>
      <c r="B116" s="174" t="n">
        <v>63.06</v>
      </c>
      <c r="C116" s="164" t="n">
        <v>1</v>
      </c>
      <c r="D116" s="166"/>
      <c r="E116" s="166" t="n">
        <f aca="false">IF(ISBLANK(C116),0,C116*22)+IF(ISBLANK(D116),0,D116*4)</f>
        <v>22</v>
      </c>
      <c r="F116" s="167" t="n">
        <f aca="false">B116*E116</f>
        <v>1387.32</v>
      </c>
      <c r="G116" s="186" t="n">
        <f aca="false">F116/22</f>
        <v>63.06</v>
      </c>
      <c r="H116" s="167" t="n">
        <f aca="false">G116*$I$111</f>
        <v>150.995612216912</v>
      </c>
      <c r="I116" s="168" t="n">
        <f aca="false">G116/$I$110</f>
        <v>0.03153</v>
      </c>
      <c r="J116" s="146"/>
      <c r="K116" s="146"/>
      <c r="L116" s="146"/>
      <c r="M116" s="146"/>
      <c r="N116" s="146"/>
      <c r="O116" s="146"/>
      <c r="P116" s="146"/>
      <c r="Q116" s="146"/>
      <c r="R116" s="146"/>
      <c r="S116" s="146"/>
      <c r="T116" s="146"/>
      <c r="U116" s="146"/>
      <c r="V116" s="146"/>
      <c r="W116" s="146"/>
      <c r="X116" s="146"/>
      <c r="Y116" s="146"/>
      <c r="Z116" s="146"/>
      <c r="AA116" s="146"/>
    </row>
    <row r="117" customFormat="false" ht="15" hidden="false" customHeight="false" outlineLevel="0" collapsed="false">
      <c r="A117" s="173" t="s">
        <v>309</v>
      </c>
      <c r="B117" s="174" t="n">
        <v>230</v>
      </c>
      <c r="C117" s="164" t="n">
        <v>2</v>
      </c>
      <c r="D117" s="166"/>
      <c r="E117" s="166" t="n">
        <f aca="false">IF(ISBLANK(C117),0,C117*22)+IF(ISBLANK(D117),0,D117*4)</f>
        <v>44</v>
      </c>
      <c r="F117" s="167" t="n">
        <f aca="false">B117*E117</f>
        <v>10120</v>
      </c>
      <c r="G117" s="186" t="n">
        <f aca="false">F117/22</f>
        <v>460</v>
      </c>
      <c r="H117" s="167" t="n">
        <f aca="false">G117*$I$111</f>
        <v>1101.45863653313</v>
      </c>
      <c r="I117" s="168" t="n">
        <f aca="false">G117/$I$110</f>
        <v>0.23</v>
      </c>
      <c r="J117" s="146"/>
      <c r="K117" s="146"/>
      <c r="L117" s="146"/>
      <c r="M117" s="146"/>
      <c r="N117" s="146"/>
      <c r="O117" s="146"/>
      <c r="P117" s="146"/>
      <c r="Q117" s="146"/>
      <c r="R117" s="146"/>
      <c r="S117" s="146"/>
      <c r="T117" s="146"/>
      <c r="U117" s="146"/>
      <c r="V117" s="146"/>
      <c r="W117" s="146"/>
      <c r="X117" s="146"/>
      <c r="Y117" s="146"/>
      <c r="Z117" s="146"/>
      <c r="AA117" s="146"/>
    </row>
    <row r="118" customFormat="false" ht="15" hidden="false" customHeight="false" outlineLevel="0" collapsed="false">
      <c r="A118" s="173" t="s">
        <v>310</v>
      </c>
      <c r="B118" s="174" t="n">
        <v>483.18</v>
      </c>
      <c r="C118" s="164"/>
      <c r="D118" s="166" t="n">
        <v>2</v>
      </c>
      <c r="E118" s="166" t="n">
        <f aca="false">IF(ISBLANK(C118),0,C118*22)+IF(ISBLANK(D118),0,D118*4)</f>
        <v>8</v>
      </c>
      <c r="F118" s="167" t="n">
        <f aca="false">B118*E118</f>
        <v>3865.44</v>
      </c>
      <c r="G118" s="186" t="n">
        <f aca="false">F118/22</f>
        <v>175.701818181818</v>
      </c>
      <c r="H118" s="167" t="n">
        <f aca="false">G118*$I$111</f>
        <v>420.713663241169</v>
      </c>
      <c r="I118" s="168" t="n">
        <f aca="false">G118/$I$110</f>
        <v>0.0878509090909091</v>
      </c>
      <c r="J118" s="146"/>
      <c r="K118" s="146"/>
      <c r="L118" s="146"/>
      <c r="M118" s="146"/>
      <c r="N118" s="146"/>
      <c r="O118" s="146"/>
      <c r="P118" s="146"/>
      <c r="Q118" s="146"/>
      <c r="R118" s="146"/>
      <c r="S118" s="146"/>
      <c r="T118" s="146"/>
      <c r="U118" s="146"/>
      <c r="V118" s="146"/>
      <c r="W118" s="146"/>
      <c r="X118" s="146"/>
      <c r="Y118" s="146"/>
      <c r="Z118" s="146"/>
      <c r="AA118" s="146"/>
    </row>
    <row r="119" customFormat="false" ht="15" hidden="false" customHeight="false" outlineLevel="0" collapsed="false">
      <c r="A119" s="173" t="s">
        <v>311</v>
      </c>
      <c r="B119" s="174" t="n">
        <v>1170</v>
      </c>
      <c r="C119" s="164"/>
      <c r="D119" s="166" t="n">
        <v>2</v>
      </c>
      <c r="E119" s="166" t="n">
        <f aca="false">IF(ISBLANK(C119),0,C119*22)+IF(ISBLANK(D119),0,D119*4)</f>
        <v>8</v>
      </c>
      <c r="F119" s="167" t="n">
        <f aca="false">B119*E119</f>
        <v>9360</v>
      </c>
      <c r="G119" s="186" t="n">
        <f aca="false">F119/22</f>
        <v>425.454545454545</v>
      </c>
      <c r="H119" s="167" t="n">
        <f aca="false">G119*$I$111</f>
        <v>1018.74039900693</v>
      </c>
      <c r="I119" s="168" t="n">
        <f aca="false">G119/$I$110</f>
        <v>0.212727272727273</v>
      </c>
      <c r="J119" s="146"/>
      <c r="K119" s="146"/>
      <c r="L119" s="146"/>
      <c r="M119" s="146"/>
      <c r="N119" s="146"/>
      <c r="O119" s="146"/>
      <c r="P119" s="146"/>
      <c r="Q119" s="146"/>
      <c r="R119" s="146"/>
      <c r="S119" s="146"/>
      <c r="T119" s="146"/>
      <c r="U119" s="146"/>
      <c r="V119" s="146"/>
      <c r="W119" s="146"/>
      <c r="X119" s="146"/>
      <c r="Y119" s="146"/>
      <c r="Z119" s="146"/>
      <c r="AA119" s="146"/>
    </row>
    <row r="120" customFormat="false" ht="15" hidden="false" customHeight="false" outlineLevel="0" collapsed="false">
      <c r="A120" s="173" t="s">
        <v>312</v>
      </c>
      <c r="B120" s="174" t="n">
        <v>185</v>
      </c>
      <c r="C120" s="164" t="n">
        <v>1</v>
      </c>
      <c r="D120" s="166"/>
      <c r="E120" s="166" t="n">
        <f aca="false">IF(ISBLANK(C120),0,C120*22)+IF(ISBLANK(D120),0,D120*4)</f>
        <v>22</v>
      </c>
      <c r="F120" s="167" t="n">
        <f aca="false">B120*E120</f>
        <v>4070</v>
      </c>
      <c r="G120" s="186" t="n">
        <f aca="false">F120/22</f>
        <v>185</v>
      </c>
      <c r="H120" s="167" t="n">
        <f aca="false">G120*$I$111</f>
        <v>442.977929910064</v>
      </c>
      <c r="I120" s="168" t="n">
        <f aca="false">G120/$I$110</f>
        <v>0.0925</v>
      </c>
      <c r="J120" s="146"/>
      <c r="K120" s="146"/>
      <c r="L120" s="146"/>
      <c r="M120" s="146"/>
      <c r="N120" s="146"/>
      <c r="O120" s="146"/>
      <c r="P120" s="146"/>
      <c r="Q120" s="146"/>
      <c r="R120" s="146"/>
      <c r="S120" s="146"/>
      <c r="T120" s="146"/>
      <c r="U120" s="146"/>
      <c r="V120" s="146"/>
      <c r="W120" s="146"/>
      <c r="X120" s="146"/>
      <c r="Y120" s="146"/>
      <c r="Z120" s="146"/>
      <c r="AA120" s="146"/>
    </row>
    <row r="121" customFormat="false" ht="15" hidden="false" customHeight="false" outlineLevel="0" collapsed="false">
      <c r="A121" s="173" t="s">
        <v>313</v>
      </c>
      <c r="B121" s="174" t="n">
        <v>30</v>
      </c>
      <c r="C121" s="164" t="n">
        <v>1</v>
      </c>
      <c r="D121" s="166"/>
      <c r="E121" s="166" t="n">
        <f aca="false">IF(ISBLANK(C121),0,C121*22)+IF(ISBLANK(D121),0,D121*4)</f>
        <v>22</v>
      </c>
      <c r="F121" s="167" t="n">
        <f aca="false">B121*E121</f>
        <v>660</v>
      </c>
      <c r="G121" s="186" t="n">
        <f aca="false">F121/22</f>
        <v>30</v>
      </c>
      <c r="H121" s="167" t="n">
        <f aca="false">G121*$I$111</f>
        <v>71.8342589043347</v>
      </c>
      <c r="I121" s="168" t="n">
        <f aca="false">G121/$I$110</f>
        <v>0.015</v>
      </c>
      <c r="J121" s="146"/>
      <c r="K121" s="146"/>
      <c r="L121" s="146"/>
      <c r="M121" s="146"/>
      <c r="N121" s="146"/>
      <c r="O121" s="146"/>
      <c r="P121" s="146"/>
      <c r="Q121" s="146"/>
      <c r="R121" s="146"/>
      <c r="S121" s="146"/>
      <c r="T121" s="146"/>
      <c r="U121" s="146"/>
      <c r="V121" s="146"/>
      <c r="W121" s="146"/>
      <c r="X121" s="146"/>
      <c r="Y121" s="146"/>
      <c r="Z121" s="146"/>
      <c r="AA121" s="146"/>
    </row>
    <row r="122" customFormat="false" ht="15" hidden="false" customHeight="false" outlineLevel="0" collapsed="false">
      <c r="A122" s="173" t="s">
        <v>314</v>
      </c>
      <c r="B122" s="174" t="n">
        <v>32.58</v>
      </c>
      <c r="C122" s="164" t="n">
        <v>1</v>
      </c>
      <c r="D122" s="166"/>
      <c r="E122" s="166" t="n">
        <f aca="false">IF(ISBLANK(C122),0,C122*22)+IF(ISBLANK(D122),0,D122*4)</f>
        <v>22</v>
      </c>
      <c r="F122" s="167" t="n">
        <f aca="false">B122*E122</f>
        <v>716.76</v>
      </c>
      <c r="G122" s="186" t="n">
        <f aca="false">F122/22</f>
        <v>32.58</v>
      </c>
      <c r="H122" s="167" t="n">
        <f aca="false">G122*$I$111</f>
        <v>78.0120051701075</v>
      </c>
      <c r="I122" s="168" t="n">
        <f aca="false">G122/$I$110</f>
        <v>0.01629</v>
      </c>
      <c r="J122" s="146"/>
      <c r="K122" s="146"/>
      <c r="L122" s="146"/>
      <c r="M122" s="146"/>
      <c r="N122" s="146"/>
      <c r="O122" s="146"/>
      <c r="P122" s="146"/>
      <c r="Q122" s="146"/>
      <c r="R122" s="146"/>
      <c r="S122" s="146"/>
      <c r="T122" s="146"/>
      <c r="U122" s="146"/>
      <c r="V122" s="146"/>
      <c r="W122" s="146"/>
      <c r="X122" s="146"/>
      <c r="Y122" s="146"/>
      <c r="Z122" s="146"/>
      <c r="AA122" s="146"/>
    </row>
    <row r="123" customFormat="false" ht="15" hidden="false" customHeight="false" outlineLevel="0" collapsed="false">
      <c r="A123" s="173" t="s">
        <v>313</v>
      </c>
      <c r="B123" s="174" t="n">
        <v>45.69</v>
      </c>
      <c r="C123" s="164" t="n">
        <v>1</v>
      </c>
      <c r="D123" s="166"/>
      <c r="E123" s="166" t="n">
        <f aca="false">IF(ISBLANK(C123),0,C123*22)+IF(ISBLANK(D123),0,D123*4)</f>
        <v>22</v>
      </c>
      <c r="F123" s="167" t="n">
        <f aca="false">B123*E123</f>
        <v>1005.18</v>
      </c>
      <c r="G123" s="186" t="n">
        <f aca="false">F123/22</f>
        <v>45.69</v>
      </c>
      <c r="H123" s="167" t="n">
        <f aca="false">G123*$I$111</f>
        <v>109.403576311302</v>
      </c>
      <c r="I123" s="168" t="n">
        <f aca="false">G123/$I$110</f>
        <v>0.022845</v>
      </c>
      <c r="J123" s="146"/>
      <c r="K123" s="146"/>
      <c r="L123" s="146"/>
      <c r="M123" s="146"/>
      <c r="N123" s="146"/>
      <c r="O123" s="146"/>
      <c r="P123" s="146"/>
      <c r="Q123" s="146"/>
      <c r="R123" s="146"/>
      <c r="S123" s="146"/>
      <c r="T123" s="146"/>
      <c r="U123" s="146"/>
      <c r="V123" s="146"/>
      <c r="W123" s="146"/>
      <c r="X123" s="146"/>
      <c r="Y123" s="146"/>
      <c r="Z123" s="146"/>
      <c r="AA123" s="146"/>
    </row>
    <row r="124" customFormat="false" ht="15" hidden="false" customHeight="false" outlineLevel="0" collapsed="false">
      <c r="A124" s="173" t="s">
        <v>315</v>
      </c>
      <c r="B124" s="174" t="n">
        <v>121.65</v>
      </c>
      <c r="C124" s="164" t="n">
        <v>1</v>
      </c>
      <c r="D124" s="166"/>
      <c r="E124" s="166" t="n">
        <f aca="false">IF(ISBLANK(C124),0,C124*22)+IF(ISBLANK(D124),0,D124*4)</f>
        <v>22</v>
      </c>
      <c r="F124" s="167" t="n">
        <f aca="false">B124*E124</f>
        <v>2676.3</v>
      </c>
      <c r="G124" s="186" t="n">
        <f aca="false">F124/22</f>
        <v>121.65</v>
      </c>
      <c r="H124" s="167" t="n">
        <f aca="false">G124*$I$111</f>
        <v>291.287919857077</v>
      </c>
      <c r="I124" s="168" t="n">
        <f aca="false">G124/$I$110</f>
        <v>0.060825</v>
      </c>
      <c r="J124" s="146"/>
      <c r="K124" s="146"/>
      <c r="L124" s="146"/>
      <c r="M124" s="146"/>
      <c r="N124" s="146"/>
      <c r="O124" s="146"/>
      <c r="P124" s="146"/>
      <c r="Q124" s="146"/>
      <c r="R124" s="146"/>
      <c r="S124" s="146"/>
      <c r="T124" s="146"/>
      <c r="U124" s="146"/>
      <c r="V124" s="146"/>
      <c r="W124" s="146"/>
      <c r="X124" s="146"/>
      <c r="Y124" s="146"/>
      <c r="Z124" s="146"/>
      <c r="AA124" s="146"/>
    </row>
    <row r="125" customFormat="false" ht="15" hidden="false" customHeight="false" outlineLevel="0" collapsed="false">
      <c r="A125" s="184" t="s">
        <v>284</v>
      </c>
      <c r="B125" s="178" t="n">
        <f aca="false">SUM(B114:B124)</f>
        <v>2437.78</v>
      </c>
      <c r="C125" s="185"/>
      <c r="D125" s="185"/>
      <c r="E125" s="185"/>
      <c r="F125" s="180" t="n">
        <f aca="false">SUM(F114:F124)</f>
        <v>36231.24</v>
      </c>
      <c r="G125" s="180" t="n">
        <f aca="false">SUM(G114:G124)</f>
        <v>1646.87454545455</v>
      </c>
      <c r="H125" s="180" t="n">
        <f aca="false">SUM(H114:H124)</f>
        <v>3943.40041603801</v>
      </c>
      <c r="I125" s="181" t="n">
        <f aca="false">SUM(I114:I124)</f>
        <v>0.823437272727273</v>
      </c>
      <c r="J125" s="146"/>
      <c r="K125" s="146"/>
      <c r="L125" s="146"/>
      <c r="M125" s="146"/>
      <c r="N125" s="146"/>
      <c r="O125" s="146"/>
      <c r="P125" s="146"/>
      <c r="Q125" s="146"/>
      <c r="R125" s="146"/>
      <c r="S125" s="146"/>
      <c r="T125" s="146"/>
      <c r="U125" s="146"/>
      <c r="V125" s="146"/>
      <c r="W125" s="146"/>
      <c r="X125" s="146"/>
      <c r="Y125" s="146"/>
      <c r="Z125" s="146"/>
      <c r="AA125" s="146"/>
    </row>
    <row r="126" customFormat="false" ht="18.75" hidden="false" customHeight="false" outlineLevel="0" collapsed="false">
      <c r="A126" s="159"/>
      <c r="B126" s="159"/>
      <c r="C126" s="159"/>
      <c r="D126" s="159"/>
      <c r="E126" s="159"/>
      <c r="F126" s="159"/>
      <c r="G126" s="159"/>
      <c r="H126" s="159"/>
      <c r="I126" s="159"/>
      <c r="J126" s="146"/>
      <c r="K126" s="146"/>
      <c r="L126" s="146"/>
      <c r="M126" s="146"/>
      <c r="N126" s="146"/>
      <c r="O126" s="146"/>
      <c r="P126" s="146"/>
      <c r="Q126" s="146"/>
      <c r="R126" s="146"/>
      <c r="S126" s="146"/>
      <c r="T126" s="146"/>
      <c r="U126" s="146"/>
      <c r="V126" s="146"/>
      <c r="W126" s="146"/>
      <c r="X126" s="146"/>
      <c r="Y126" s="146"/>
      <c r="Z126" s="146"/>
      <c r="AA126" s="146"/>
    </row>
    <row r="127" customFormat="false" ht="15.75" hidden="false" customHeight="false" outlineLevel="0" collapsed="false">
      <c r="A127" s="151" t="s">
        <v>316</v>
      </c>
      <c r="B127" s="146"/>
      <c r="C127" s="146"/>
      <c r="D127" s="146"/>
      <c r="E127" s="146"/>
      <c r="F127" s="153" t="s">
        <v>203</v>
      </c>
      <c r="G127" s="154"/>
      <c r="H127" s="154"/>
      <c r="I127" s="155" t="n">
        <f aca="false">$I$8</f>
        <v>4788.95059362231</v>
      </c>
      <c r="J127" s="146"/>
      <c r="K127" s="146"/>
      <c r="L127" s="146"/>
      <c r="M127" s="146"/>
      <c r="N127" s="146"/>
      <c r="O127" s="146"/>
      <c r="P127" s="146"/>
      <c r="Q127" s="146"/>
      <c r="R127" s="146"/>
      <c r="S127" s="146"/>
      <c r="T127" s="146"/>
      <c r="U127" s="146"/>
      <c r="V127" s="146"/>
      <c r="W127" s="146"/>
      <c r="X127" s="146"/>
      <c r="Y127" s="146"/>
      <c r="Z127" s="146"/>
      <c r="AA127" s="146"/>
    </row>
    <row r="128" customFormat="false" ht="15.75" hidden="false" customHeight="false" outlineLevel="0" collapsed="false">
      <c r="A128" s="151" t="s">
        <v>317</v>
      </c>
      <c r="B128" s="152"/>
      <c r="C128" s="152"/>
      <c r="D128" s="152"/>
      <c r="E128" s="152"/>
      <c r="F128" s="156" t="s">
        <v>205</v>
      </c>
      <c r="G128" s="154"/>
      <c r="H128" s="154"/>
      <c r="I128" s="157" t="n">
        <v>250</v>
      </c>
      <c r="J128" s="146"/>
      <c r="K128" s="146"/>
      <c r="L128" s="146"/>
      <c r="M128" s="146"/>
      <c r="N128" s="146"/>
      <c r="O128" s="146"/>
      <c r="P128" s="146"/>
      <c r="Q128" s="146"/>
      <c r="R128" s="146"/>
      <c r="S128" s="146"/>
      <c r="T128" s="146"/>
      <c r="U128" s="146"/>
      <c r="V128" s="146"/>
      <c r="W128" s="146"/>
      <c r="X128" s="146"/>
      <c r="Y128" s="146"/>
      <c r="Z128" s="146"/>
      <c r="AA128" s="146"/>
    </row>
    <row r="129" customFormat="false" ht="15.75" hidden="false" customHeight="false" outlineLevel="0" collapsed="false">
      <c r="A129" s="151"/>
      <c r="B129" s="152"/>
      <c r="C129" s="152"/>
      <c r="D129" s="152"/>
      <c r="E129" s="152"/>
      <c r="F129" s="153" t="s">
        <v>206</v>
      </c>
      <c r="G129" s="154"/>
      <c r="H129" s="154"/>
      <c r="I129" s="158" t="n">
        <f aca="false">I127/I128</f>
        <v>19.1558023744892</v>
      </c>
      <c r="J129" s="146"/>
      <c r="K129" s="146"/>
      <c r="L129" s="146"/>
      <c r="M129" s="146"/>
      <c r="N129" s="146"/>
      <c r="O129" s="146"/>
      <c r="P129" s="146"/>
      <c r="Q129" s="146"/>
      <c r="R129" s="146"/>
      <c r="S129" s="146"/>
      <c r="T129" s="146"/>
      <c r="U129" s="146"/>
      <c r="V129" s="146"/>
      <c r="W129" s="146"/>
      <c r="X129" s="146"/>
      <c r="Y129" s="146"/>
      <c r="Z129" s="146"/>
      <c r="AA129" s="146"/>
    </row>
    <row r="130" customFormat="false" ht="6.75" hidden="false" customHeight="true" outlineLevel="0" collapsed="false">
      <c r="A130" s="151"/>
      <c r="B130" s="152"/>
      <c r="C130" s="152"/>
      <c r="D130" s="152"/>
      <c r="E130" s="152"/>
      <c r="F130" s="159"/>
      <c r="G130" s="159"/>
      <c r="H130" s="159"/>
      <c r="I130" s="159"/>
      <c r="J130" s="146"/>
      <c r="K130" s="146"/>
      <c r="L130" s="146"/>
      <c r="M130" s="146"/>
      <c r="N130" s="146"/>
      <c r="O130" s="146"/>
      <c r="P130" s="146"/>
      <c r="Q130" s="146"/>
      <c r="R130" s="146"/>
      <c r="S130" s="146"/>
      <c r="T130" s="146"/>
      <c r="U130" s="146"/>
      <c r="V130" s="146"/>
      <c r="W130" s="146"/>
      <c r="X130" s="146"/>
      <c r="Y130" s="146"/>
      <c r="Z130" s="146"/>
      <c r="AA130" s="146"/>
    </row>
    <row r="131" customFormat="false" ht="45" hidden="false" customHeight="false" outlineLevel="0" collapsed="false">
      <c r="A131" s="160" t="s">
        <v>207</v>
      </c>
      <c r="B131" s="183" t="s">
        <v>208</v>
      </c>
      <c r="C131" s="161" t="s">
        <v>209</v>
      </c>
      <c r="D131" s="161" t="s">
        <v>210</v>
      </c>
      <c r="E131" s="161" t="s">
        <v>211</v>
      </c>
      <c r="F131" s="161" t="s">
        <v>212</v>
      </c>
      <c r="G131" s="162" t="s">
        <v>213</v>
      </c>
      <c r="H131" s="161" t="s">
        <v>10</v>
      </c>
      <c r="I131" s="161" t="s">
        <v>214</v>
      </c>
      <c r="J131" s="146"/>
      <c r="K131" s="146"/>
      <c r="L131" s="146"/>
      <c r="M131" s="146"/>
      <c r="N131" s="146"/>
      <c r="O131" s="146"/>
      <c r="P131" s="146"/>
      <c r="Q131" s="146"/>
      <c r="R131" s="146"/>
      <c r="S131" s="146"/>
      <c r="T131" s="146"/>
      <c r="U131" s="146"/>
      <c r="V131" s="146"/>
      <c r="W131" s="146"/>
      <c r="X131" s="146"/>
      <c r="Y131" s="146"/>
      <c r="Z131" s="146"/>
      <c r="AA131" s="146"/>
    </row>
    <row r="132" customFormat="false" ht="15" hidden="false" customHeight="false" outlineLevel="0" collapsed="false">
      <c r="A132" s="173" t="s">
        <v>318</v>
      </c>
      <c r="B132" s="174" t="n">
        <v>4.68</v>
      </c>
      <c r="C132" s="164" t="n">
        <v>1</v>
      </c>
      <c r="D132" s="166"/>
      <c r="E132" s="166" t="n">
        <f aca="false">IF(ISBLANK(C132),0,C132*22)+IF(ISBLANK(D132),0,D132*4)</f>
        <v>22</v>
      </c>
      <c r="F132" s="167" t="n">
        <f aca="false">B132*E132</f>
        <v>102.96</v>
      </c>
      <c r="G132" s="167" t="n">
        <f aca="false">F132/22</f>
        <v>4.68</v>
      </c>
      <c r="H132" s="167" t="n">
        <f aca="false">G132*$I$129</f>
        <v>89.6491551126097</v>
      </c>
      <c r="I132" s="168" t="n">
        <f aca="false">G132/$I$128</f>
        <v>0.01872</v>
      </c>
      <c r="J132" s="146"/>
      <c r="K132" s="146"/>
      <c r="L132" s="146"/>
      <c r="M132" s="146"/>
      <c r="N132" s="146"/>
      <c r="O132" s="146"/>
      <c r="P132" s="146"/>
      <c r="Q132" s="146"/>
      <c r="R132" s="146"/>
      <c r="S132" s="146"/>
      <c r="T132" s="146"/>
      <c r="U132" s="146"/>
      <c r="V132" s="146"/>
      <c r="W132" s="146"/>
      <c r="X132" s="146"/>
      <c r="Y132" s="146"/>
      <c r="Z132" s="146"/>
      <c r="AA132" s="146"/>
    </row>
    <row r="133" customFormat="false" ht="15" hidden="false" customHeight="false" outlineLevel="0" collapsed="false">
      <c r="A133" s="173" t="s">
        <v>319</v>
      </c>
      <c r="B133" s="174" t="n">
        <v>23.01</v>
      </c>
      <c r="C133" s="164" t="n">
        <v>1</v>
      </c>
      <c r="D133" s="166"/>
      <c r="E133" s="166" t="n">
        <f aca="false">IF(ISBLANK(C133),0,C133*22)+IF(ISBLANK(D133),0,D133*4)</f>
        <v>22</v>
      </c>
      <c r="F133" s="167" t="n">
        <f aca="false">B133*E133</f>
        <v>506.22</v>
      </c>
      <c r="G133" s="167" t="n">
        <f aca="false">F133/22</f>
        <v>23.01</v>
      </c>
      <c r="H133" s="167" t="n">
        <f aca="false">G133*$I$129</f>
        <v>440.775012636998</v>
      </c>
      <c r="I133" s="168" t="n">
        <f aca="false">G133/$I$128</f>
        <v>0.09204</v>
      </c>
      <c r="J133" s="146"/>
      <c r="K133" s="146"/>
      <c r="L133" s="146"/>
      <c r="M133" s="146"/>
      <c r="N133" s="146"/>
      <c r="O133" s="146"/>
      <c r="P133" s="146"/>
      <c r="Q133" s="146"/>
      <c r="R133" s="146"/>
      <c r="S133" s="146"/>
      <c r="T133" s="146"/>
      <c r="U133" s="146"/>
      <c r="V133" s="146"/>
      <c r="W133" s="146"/>
      <c r="X133" s="146"/>
      <c r="Y133" s="146"/>
      <c r="Z133" s="146"/>
      <c r="AA133" s="146"/>
    </row>
    <row r="134" customFormat="false" ht="15" hidden="false" customHeight="false" outlineLevel="0" collapsed="false">
      <c r="A134" s="173" t="s">
        <v>320</v>
      </c>
      <c r="B134" s="174" t="n">
        <v>18.7</v>
      </c>
      <c r="C134" s="164" t="n">
        <v>1</v>
      </c>
      <c r="D134" s="166"/>
      <c r="E134" s="166" t="n">
        <f aca="false">IF(ISBLANK(C134),0,C134*22)+IF(ISBLANK(D134),0,D134*4)</f>
        <v>22</v>
      </c>
      <c r="F134" s="167" t="n">
        <f aca="false">B134*E134</f>
        <v>411.4</v>
      </c>
      <c r="G134" s="167" t="n">
        <f aca="false">F134/22</f>
        <v>18.7</v>
      </c>
      <c r="H134" s="167" t="n">
        <f aca="false">G134*$I$129</f>
        <v>358.213504402949</v>
      </c>
      <c r="I134" s="168" t="n">
        <f aca="false">G134/$I$128</f>
        <v>0.0748</v>
      </c>
      <c r="J134" s="146"/>
      <c r="K134" s="146"/>
      <c r="L134" s="146"/>
      <c r="M134" s="146"/>
      <c r="N134" s="146"/>
      <c r="O134" s="146"/>
      <c r="P134" s="146"/>
      <c r="Q134" s="146"/>
      <c r="R134" s="146"/>
      <c r="S134" s="146"/>
      <c r="T134" s="146"/>
      <c r="U134" s="146"/>
      <c r="V134" s="146"/>
      <c r="W134" s="146"/>
      <c r="X134" s="146"/>
      <c r="Y134" s="146"/>
      <c r="Z134" s="146"/>
      <c r="AA134" s="146"/>
    </row>
    <row r="135" customFormat="false" ht="15" hidden="false" customHeight="false" outlineLevel="0" collapsed="false">
      <c r="A135" s="173" t="s">
        <v>321</v>
      </c>
      <c r="B135" s="174" t="n">
        <v>3.07</v>
      </c>
      <c r="C135" s="164" t="n">
        <v>1</v>
      </c>
      <c r="D135" s="166"/>
      <c r="E135" s="166" t="n">
        <f aca="false">IF(ISBLANK(C135),0,C135*22)+IF(ISBLANK(D135),0,D135*4)</f>
        <v>22</v>
      </c>
      <c r="F135" s="167" t="n">
        <f aca="false">B135*E135</f>
        <v>67.54</v>
      </c>
      <c r="G135" s="167" t="n">
        <f aca="false">F135/22</f>
        <v>3.07</v>
      </c>
      <c r="H135" s="167" t="n">
        <f aca="false">G135*$I$129</f>
        <v>58.808313289682</v>
      </c>
      <c r="I135" s="168" t="n">
        <f aca="false">G135/$I$128</f>
        <v>0.01228</v>
      </c>
      <c r="J135" s="146"/>
      <c r="K135" s="146"/>
      <c r="L135" s="146"/>
      <c r="M135" s="146"/>
      <c r="N135" s="146"/>
      <c r="O135" s="146"/>
      <c r="P135" s="146"/>
      <c r="Q135" s="146"/>
      <c r="R135" s="146"/>
      <c r="S135" s="146"/>
      <c r="T135" s="146"/>
      <c r="U135" s="146"/>
      <c r="V135" s="146"/>
      <c r="W135" s="146"/>
      <c r="X135" s="146"/>
      <c r="Y135" s="146"/>
      <c r="Z135" s="146"/>
      <c r="AA135" s="146"/>
    </row>
    <row r="136" customFormat="false" ht="15" hidden="false" customHeight="false" outlineLevel="0" collapsed="false">
      <c r="A136" s="173" t="s">
        <v>322</v>
      </c>
      <c r="B136" s="174" t="n">
        <v>3.09</v>
      </c>
      <c r="C136" s="164" t="n">
        <v>1</v>
      </c>
      <c r="D136" s="166"/>
      <c r="E136" s="166" t="n">
        <f aca="false">IF(ISBLANK(C136),0,C136*22)+IF(ISBLANK(D136),0,D136*4)</f>
        <v>22</v>
      </c>
      <c r="F136" s="167" t="n">
        <f aca="false">B136*E136</f>
        <v>67.98</v>
      </c>
      <c r="G136" s="167" t="n">
        <f aca="false">F136/22</f>
        <v>3.09</v>
      </c>
      <c r="H136" s="167" t="n">
        <f aca="false">G136*$I$129</f>
        <v>59.1914293371718</v>
      </c>
      <c r="I136" s="168" t="n">
        <f aca="false">G136/$I$128</f>
        <v>0.01236</v>
      </c>
      <c r="J136" s="146"/>
      <c r="K136" s="146"/>
      <c r="L136" s="146"/>
      <c r="M136" s="146"/>
      <c r="N136" s="146"/>
      <c r="O136" s="146"/>
      <c r="P136" s="146"/>
      <c r="Q136" s="146"/>
      <c r="R136" s="146"/>
      <c r="S136" s="146"/>
      <c r="T136" s="146"/>
      <c r="U136" s="146"/>
      <c r="V136" s="146"/>
      <c r="W136" s="146"/>
      <c r="X136" s="146"/>
      <c r="Y136" s="146"/>
      <c r="Z136" s="146"/>
      <c r="AA136" s="146"/>
    </row>
    <row r="137" customFormat="false" ht="15" hidden="false" customHeight="false" outlineLevel="0" collapsed="false">
      <c r="A137" s="173" t="s">
        <v>323</v>
      </c>
      <c r="B137" s="174" t="n">
        <v>68.26</v>
      </c>
      <c r="C137" s="164" t="n">
        <v>1</v>
      </c>
      <c r="D137" s="166"/>
      <c r="E137" s="166" t="n">
        <f aca="false">IF(ISBLANK(C137),0,C137*22)+IF(ISBLANK(D137),0,D137*4)</f>
        <v>22</v>
      </c>
      <c r="F137" s="167" t="n">
        <f aca="false">B137*E137</f>
        <v>1501.72</v>
      </c>
      <c r="G137" s="167" t="n">
        <f aca="false">F137/22</f>
        <v>68.26</v>
      </c>
      <c r="H137" s="167" t="n">
        <f aca="false">G137*$I$129</f>
        <v>1307.57507008264</v>
      </c>
      <c r="I137" s="168" t="n">
        <f aca="false">G137/$I$128</f>
        <v>0.27304</v>
      </c>
      <c r="J137" s="146"/>
      <c r="K137" s="146"/>
      <c r="L137" s="146"/>
      <c r="M137" s="146"/>
      <c r="N137" s="146"/>
      <c r="O137" s="146"/>
      <c r="P137" s="146"/>
      <c r="Q137" s="146"/>
      <c r="R137" s="146"/>
      <c r="S137" s="146"/>
      <c r="T137" s="146"/>
      <c r="U137" s="146"/>
      <c r="V137" s="146"/>
      <c r="W137" s="146"/>
      <c r="X137" s="146"/>
      <c r="Y137" s="146"/>
      <c r="Z137" s="146"/>
      <c r="AA137" s="146"/>
    </row>
    <row r="138" customFormat="false" ht="15" hidden="false" customHeight="false" outlineLevel="0" collapsed="false">
      <c r="A138" s="173" t="s">
        <v>324</v>
      </c>
      <c r="B138" s="174" t="n">
        <v>77.64</v>
      </c>
      <c r="C138" s="164" t="n">
        <v>1</v>
      </c>
      <c r="D138" s="166"/>
      <c r="E138" s="166" t="n">
        <f aca="false">IF(ISBLANK(C138),0,C138*22)+IF(ISBLANK(D138),0,D138*4)</f>
        <v>22</v>
      </c>
      <c r="F138" s="167" t="n">
        <f aca="false">B138*E138</f>
        <v>1708.08</v>
      </c>
      <c r="G138" s="167" t="n">
        <f aca="false">F138/22</f>
        <v>77.64</v>
      </c>
      <c r="H138" s="167" t="n">
        <f aca="false">G138*$I$129</f>
        <v>1487.25649635535</v>
      </c>
      <c r="I138" s="168" t="n">
        <f aca="false">G138/$I$128</f>
        <v>0.31056</v>
      </c>
      <c r="J138" s="146"/>
      <c r="K138" s="146"/>
      <c r="L138" s="146"/>
      <c r="M138" s="146"/>
      <c r="N138" s="146"/>
      <c r="O138" s="146"/>
      <c r="P138" s="146"/>
      <c r="Q138" s="146"/>
      <c r="R138" s="146"/>
      <c r="S138" s="146"/>
      <c r="T138" s="146"/>
      <c r="U138" s="146"/>
      <c r="V138" s="146"/>
      <c r="W138" s="146"/>
      <c r="X138" s="146"/>
      <c r="Y138" s="146"/>
      <c r="Z138" s="146"/>
      <c r="AA138" s="146"/>
    </row>
    <row r="139" customFormat="false" ht="15" hidden="false" customHeight="false" outlineLevel="0" collapsed="false">
      <c r="A139" s="173" t="s">
        <v>325</v>
      </c>
      <c r="B139" s="174" t="n">
        <v>6.51</v>
      </c>
      <c r="C139" s="164" t="n">
        <v>1</v>
      </c>
      <c r="D139" s="166"/>
      <c r="E139" s="166" t="n">
        <f aca="false">IF(ISBLANK(C139),0,C139*22)+IF(ISBLANK(D139),0,D139*4)</f>
        <v>22</v>
      </c>
      <c r="F139" s="167" t="n">
        <f aca="false">B139*E139</f>
        <v>143.22</v>
      </c>
      <c r="G139" s="167" t="n">
        <f aca="false">F139/22</f>
        <v>6.51</v>
      </c>
      <c r="H139" s="167" t="n">
        <f aca="false">G139*$I$129</f>
        <v>124.704273457925</v>
      </c>
      <c r="I139" s="168" t="n">
        <f aca="false">G139/$I$128</f>
        <v>0.02604</v>
      </c>
      <c r="J139" s="146"/>
      <c r="K139" s="146"/>
      <c r="L139" s="146"/>
      <c r="M139" s="146"/>
      <c r="N139" s="146"/>
      <c r="O139" s="146"/>
      <c r="P139" s="146"/>
      <c r="Q139" s="146"/>
      <c r="R139" s="146"/>
      <c r="S139" s="146"/>
      <c r="T139" s="146"/>
      <c r="U139" s="146"/>
      <c r="V139" s="146"/>
      <c r="W139" s="146"/>
      <c r="X139" s="146"/>
      <c r="Y139" s="146"/>
      <c r="Z139" s="146"/>
      <c r="AA139" s="146"/>
    </row>
    <row r="140" customFormat="false" ht="15" hidden="false" customHeight="false" outlineLevel="0" collapsed="false">
      <c r="A140" s="173" t="s">
        <v>326</v>
      </c>
      <c r="B140" s="174" t="n">
        <v>8.85</v>
      </c>
      <c r="C140" s="164" t="n">
        <v>1</v>
      </c>
      <c r="D140" s="166"/>
      <c r="E140" s="166" t="n">
        <f aca="false">IF(ISBLANK(C140),0,C140*22)+IF(ISBLANK(D140),0,D140*4)</f>
        <v>22</v>
      </c>
      <c r="F140" s="167" t="n">
        <f aca="false">B140*E140</f>
        <v>194.7</v>
      </c>
      <c r="G140" s="167" t="n">
        <f aca="false">F140/22</f>
        <v>8.85</v>
      </c>
      <c r="H140" s="167" t="n">
        <f aca="false">G140*$I$129</f>
        <v>169.52885101423</v>
      </c>
      <c r="I140" s="168" t="n">
        <f aca="false">G140/$I$128</f>
        <v>0.0354</v>
      </c>
      <c r="J140" s="146"/>
      <c r="K140" s="146"/>
      <c r="L140" s="146"/>
      <c r="M140" s="146"/>
      <c r="N140" s="146"/>
      <c r="O140" s="146"/>
      <c r="P140" s="146"/>
      <c r="Q140" s="146"/>
      <c r="R140" s="146"/>
      <c r="S140" s="146"/>
      <c r="T140" s="146"/>
      <c r="U140" s="146"/>
      <c r="V140" s="146"/>
      <c r="W140" s="146"/>
      <c r="X140" s="146"/>
      <c r="Y140" s="146"/>
      <c r="Z140" s="146"/>
      <c r="AA140" s="146"/>
    </row>
    <row r="141" customFormat="false" ht="15" hidden="false" customHeight="false" outlineLevel="0" collapsed="false">
      <c r="A141" s="173" t="s">
        <v>327</v>
      </c>
      <c r="B141" s="174" t="n">
        <v>23.09</v>
      </c>
      <c r="C141" s="164" t="n">
        <v>1</v>
      </c>
      <c r="D141" s="166"/>
      <c r="E141" s="166" t="n">
        <f aca="false">IF(ISBLANK(C141),0,C141*22)+IF(ISBLANK(D141),0,D141*4)</f>
        <v>22</v>
      </c>
      <c r="F141" s="167" t="n">
        <f aca="false">B141*E141</f>
        <v>507.98</v>
      </c>
      <c r="G141" s="167" t="n">
        <f aca="false">F141/22</f>
        <v>23.09</v>
      </c>
      <c r="H141" s="167" t="n">
        <f aca="false">G141*$I$129</f>
        <v>442.307476826957</v>
      </c>
      <c r="I141" s="168" t="n">
        <f aca="false">G141/$I$128</f>
        <v>0.09236</v>
      </c>
      <c r="J141" s="146"/>
      <c r="K141" s="146"/>
      <c r="L141" s="146"/>
      <c r="M141" s="146"/>
      <c r="N141" s="146"/>
      <c r="O141" s="146"/>
      <c r="P141" s="146"/>
      <c r="Q141" s="146"/>
      <c r="R141" s="146"/>
      <c r="S141" s="146"/>
      <c r="T141" s="146"/>
      <c r="U141" s="146"/>
      <c r="V141" s="146"/>
      <c r="W141" s="146"/>
      <c r="X141" s="146"/>
      <c r="Y141" s="146"/>
      <c r="Z141" s="146"/>
      <c r="AA141" s="146"/>
    </row>
    <row r="142" customFormat="false" ht="15" hidden="false" customHeight="false" outlineLevel="0" collapsed="false">
      <c r="A142" s="173" t="s">
        <v>328</v>
      </c>
      <c r="B142" s="174" t="n">
        <v>18.62</v>
      </c>
      <c r="C142" s="164" t="n">
        <v>1</v>
      </c>
      <c r="D142" s="166"/>
      <c r="E142" s="166" t="n">
        <f aca="false">IF(ISBLANK(C142),0,C142*22)+IF(ISBLANK(D142),0,D142*4)</f>
        <v>22</v>
      </c>
      <c r="F142" s="167" t="n">
        <f aca="false">B142*E142</f>
        <v>409.64</v>
      </c>
      <c r="G142" s="167" t="n">
        <f aca="false">F142/22</f>
        <v>18.62</v>
      </c>
      <c r="H142" s="167" t="n">
        <f aca="false">G142*$I$129</f>
        <v>356.68104021299</v>
      </c>
      <c r="I142" s="168" t="n">
        <f aca="false">G142/$I$128</f>
        <v>0.07448</v>
      </c>
      <c r="J142" s="146"/>
      <c r="K142" s="146"/>
      <c r="L142" s="146"/>
      <c r="M142" s="146"/>
      <c r="N142" s="146"/>
      <c r="O142" s="146"/>
      <c r="P142" s="146"/>
      <c r="Q142" s="146"/>
      <c r="R142" s="146"/>
      <c r="S142" s="146"/>
      <c r="T142" s="146"/>
      <c r="U142" s="146"/>
      <c r="V142" s="146"/>
      <c r="W142" s="146"/>
      <c r="X142" s="146"/>
      <c r="Y142" s="146"/>
      <c r="Z142" s="146"/>
      <c r="AA142" s="146"/>
    </row>
    <row r="143" customFormat="false" ht="15" hidden="false" customHeight="false" outlineLevel="0" collapsed="false">
      <c r="A143" s="173" t="s">
        <v>329</v>
      </c>
      <c r="B143" s="174" t="n">
        <v>28.59</v>
      </c>
      <c r="C143" s="164" t="n">
        <v>3</v>
      </c>
      <c r="D143" s="166"/>
      <c r="E143" s="166" t="n">
        <f aca="false">IF(ISBLANK(C143),0,C143*22)+IF(ISBLANK(D143),0,D143*4)</f>
        <v>66</v>
      </c>
      <c r="F143" s="167" t="n">
        <f aca="false">B143*E143</f>
        <v>1886.94</v>
      </c>
      <c r="G143" s="167" t="n">
        <f aca="false">F143/22</f>
        <v>85.77</v>
      </c>
      <c r="H143" s="167" t="n">
        <f aca="false">G143*$I$129</f>
        <v>1642.99316965994</v>
      </c>
      <c r="I143" s="168" t="n">
        <f aca="false">G143/$I$128</f>
        <v>0.34308</v>
      </c>
      <c r="J143" s="146"/>
      <c r="K143" s="146"/>
      <c r="L143" s="146"/>
      <c r="M143" s="146"/>
      <c r="N143" s="146"/>
      <c r="O143" s="146"/>
      <c r="P143" s="146"/>
      <c r="Q143" s="146"/>
      <c r="R143" s="146"/>
      <c r="S143" s="146"/>
      <c r="T143" s="146"/>
      <c r="U143" s="146"/>
      <c r="V143" s="146"/>
      <c r="W143" s="146"/>
      <c r="X143" s="146"/>
      <c r="Y143" s="146"/>
      <c r="Z143" s="146"/>
      <c r="AA143" s="146"/>
    </row>
    <row r="144" customFormat="false" ht="15" hidden="false" customHeight="false" outlineLevel="0" collapsed="false">
      <c r="A144" s="173" t="s">
        <v>330</v>
      </c>
      <c r="B144" s="174" t="n">
        <v>27.67</v>
      </c>
      <c r="C144" s="164" t="n">
        <v>3</v>
      </c>
      <c r="D144" s="166"/>
      <c r="E144" s="166" t="n">
        <f aca="false">IF(ISBLANK(C144),0,C144*22)+IF(ISBLANK(D144),0,D144*4)</f>
        <v>66</v>
      </c>
      <c r="F144" s="167" t="n">
        <f aca="false">B144*E144</f>
        <v>1826.22</v>
      </c>
      <c r="G144" s="167" t="n">
        <f aca="false">F144/22</f>
        <v>83.01</v>
      </c>
      <c r="H144" s="167" t="n">
        <f aca="false">G144*$I$129</f>
        <v>1590.12315510635</v>
      </c>
      <c r="I144" s="168" t="n">
        <f aca="false">G144/$I$128</f>
        <v>0.33204</v>
      </c>
      <c r="J144" s="146"/>
      <c r="K144" s="146"/>
      <c r="L144" s="146"/>
      <c r="M144" s="146"/>
      <c r="N144" s="146"/>
      <c r="O144" s="146"/>
      <c r="P144" s="146"/>
      <c r="Q144" s="146"/>
      <c r="R144" s="146"/>
      <c r="S144" s="146"/>
      <c r="T144" s="146"/>
      <c r="U144" s="146"/>
      <c r="V144" s="146"/>
      <c r="W144" s="146"/>
      <c r="X144" s="146"/>
      <c r="Y144" s="146"/>
      <c r="Z144" s="146"/>
      <c r="AA144" s="146"/>
    </row>
    <row r="145" customFormat="false" ht="15" hidden="false" customHeight="false" outlineLevel="0" collapsed="false">
      <c r="A145" s="173" t="s">
        <v>331</v>
      </c>
      <c r="B145" s="174" t="n">
        <v>7.36</v>
      </c>
      <c r="C145" s="164" t="n">
        <v>1</v>
      </c>
      <c r="D145" s="166"/>
      <c r="E145" s="166" t="n">
        <f aca="false">IF(ISBLANK(C145),0,C145*22)+IF(ISBLANK(D145),0,D145*4)</f>
        <v>22</v>
      </c>
      <c r="F145" s="167" t="n">
        <f aca="false">B145*E145</f>
        <v>161.92</v>
      </c>
      <c r="G145" s="167" t="n">
        <f aca="false">F145/22</f>
        <v>7.36</v>
      </c>
      <c r="H145" s="167" t="n">
        <f aca="false">G145*$I$129</f>
        <v>140.986705476241</v>
      </c>
      <c r="I145" s="168" t="n">
        <f aca="false">G145/$I$128</f>
        <v>0.02944</v>
      </c>
      <c r="J145" s="146"/>
      <c r="K145" s="146"/>
      <c r="L145" s="146"/>
      <c r="M145" s="146"/>
      <c r="N145" s="146"/>
      <c r="O145" s="146"/>
      <c r="P145" s="146"/>
      <c r="Q145" s="146"/>
      <c r="R145" s="146"/>
      <c r="S145" s="146"/>
      <c r="T145" s="146"/>
      <c r="U145" s="146"/>
      <c r="V145" s="146"/>
      <c r="W145" s="146"/>
      <c r="X145" s="146"/>
      <c r="Y145" s="146"/>
      <c r="Z145" s="146"/>
      <c r="AA145" s="146"/>
    </row>
    <row r="146" customFormat="false" ht="15" hidden="false" customHeight="false" outlineLevel="0" collapsed="false">
      <c r="A146" s="173" t="s">
        <v>332</v>
      </c>
      <c r="B146" s="174" t="n">
        <v>7.1</v>
      </c>
      <c r="C146" s="164" t="n">
        <v>1</v>
      </c>
      <c r="D146" s="166"/>
      <c r="E146" s="166" t="n">
        <f aca="false">IF(ISBLANK(C146),0,C146*22)+IF(ISBLANK(D146),0,D146*4)</f>
        <v>22</v>
      </c>
      <c r="F146" s="167" t="n">
        <f aca="false">B146*E146</f>
        <v>156.2</v>
      </c>
      <c r="G146" s="167" t="n">
        <f aca="false">F146/22</f>
        <v>7.1</v>
      </c>
      <c r="H146" s="167" t="n">
        <f aca="false">G146*$I$129</f>
        <v>136.006196858874</v>
      </c>
      <c r="I146" s="168" t="n">
        <f aca="false">G146/$I$128</f>
        <v>0.0284</v>
      </c>
      <c r="J146" s="146"/>
      <c r="K146" s="146"/>
      <c r="L146" s="146"/>
      <c r="M146" s="146"/>
      <c r="N146" s="146"/>
      <c r="O146" s="146"/>
      <c r="P146" s="146"/>
      <c r="Q146" s="146"/>
      <c r="R146" s="146"/>
      <c r="S146" s="146"/>
      <c r="T146" s="146"/>
      <c r="U146" s="146"/>
      <c r="V146" s="146"/>
      <c r="W146" s="146"/>
      <c r="X146" s="146"/>
      <c r="Y146" s="146"/>
      <c r="Z146" s="146"/>
      <c r="AA146" s="146"/>
    </row>
    <row r="147" customFormat="false" ht="15" hidden="false" customHeight="false" outlineLevel="0" collapsed="false">
      <c r="A147" s="173" t="s">
        <v>333</v>
      </c>
      <c r="B147" s="174" t="n">
        <v>3.04</v>
      </c>
      <c r="C147" s="164" t="n">
        <v>1</v>
      </c>
      <c r="D147" s="166"/>
      <c r="E147" s="166" t="n">
        <f aca="false">IF(ISBLANK(C147),0,C147*22)+IF(ISBLANK(D147),0,D147*4)</f>
        <v>22</v>
      </c>
      <c r="F147" s="167" t="n">
        <f aca="false">B147*E147</f>
        <v>66.88</v>
      </c>
      <c r="G147" s="167" t="n">
        <f aca="false">F147/22</f>
        <v>3.04</v>
      </c>
      <c r="H147" s="167" t="n">
        <f aca="false">G147*$I$129</f>
        <v>58.2336392184473</v>
      </c>
      <c r="I147" s="168" t="n">
        <f aca="false">G147/$I$128</f>
        <v>0.01216</v>
      </c>
      <c r="J147" s="146"/>
      <c r="K147" s="146"/>
      <c r="L147" s="146"/>
      <c r="M147" s="146"/>
      <c r="N147" s="146"/>
      <c r="O147" s="146"/>
      <c r="P147" s="146"/>
      <c r="Q147" s="146"/>
      <c r="R147" s="146"/>
      <c r="S147" s="146"/>
      <c r="T147" s="146"/>
      <c r="U147" s="146"/>
      <c r="V147" s="146"/>
      <c r="W147" s="146"/>
      <c r="X147" s="146"/>
      <c r="Y147" s="146"/>
      <c r="Z147" s="146"/>
      <c r="AA147" s="146"/>
    </row>
    <row r="148" customFormat="false" ht="15" hidden="false" customHeight="false" outlineLevel="0" collapsed="false">
      <c r="A148" s="173" t="s">
        <v>334</v>
      </c>
      <c r="B148" s="174" t="n">
        <v>3.13</v>
      </c>
      <c r="C148" s="164" t="n">
        <v>1</v>
      </c>
      <c r="D148" s="166"/>
      <c r="E148" s="166" t="n">
        <f aca="false">IF(ISBLANK(C148),0,C148*22)+IF(ISBLANK(D148),0,D148*4)</f>
        <v>22</v>
      </c>
      <c r="F148" s="167" t="n">
        <f aca="false">B148*E148</f>
        <v>68.86</v>
      </c>
      <c r="G148" s="167" t="n">
        <f aca="false">F148/22</f>
        <v>3.13</v>
      </c>
      <c r="H148" s="167" t="n">
        <f aca="false">G148*$I$129</f>
        <v>59.9576614321514</v>
      </c>
      <c r="I148" s="168" t="n">
        <f aca="false">G148/$I$128</f>
        <v>0.01252</v>
      </c>
      <c r="J148" s="146"/>
      <c r="K148" s="146"/>
      <c r="L148" s="146"/>
      <c r="M148" s="146"/>
      <c r="N148" s="146"/>
      <c r="O148" s="146"/>
      <c r="P148" s="146"/>
      <c r="Q148" s="146"/>
      <c r="R148" s="146"/>
      <c r="S148" s="146"/>
      <c r="T148" s="146"/>
      <c r="U148" s="146"/>
      <c r="V148" s="146"/>
      <c r="W148" s="146"/>
      <c r="X148" s="146"/>
      <c r="Y148" s="146"/>
      <c r="Z148" s="146"/>
      <c r="AA148" s="146"/>
    </row>
    <row r="149" customFormat="false" ht="15" hidden="false" customHeight="false" outlineLevel="0" collapsed="false">
      <c r="A149" s="173" t="s">
        <v>335</v>
      </c>
      <c r="B149" s="174" t="n">
        <v>3.32</v>
      </c>
      <c r="C149" s="164" t="n">
        <v>1</v>
      </c>
      <c r="D149" s="166"/>
      <c r="E149" s="166" t="n">
        <f aca="false">IF(ISBLANK(C149),0,C149*22)+IF(ISBLANK(D149),0,D149*4)</f>
        <v>22</v>
      </c>
      <c r="F149" s="167" t="n">
        <f aca="false">B149*E149</f>
        <v>73.04</v>
      </c>
      <c r="G149" s="167" t="n">
        <f aca="false">F149/22</f>
        <v>3.32</v>
      </c>
      <c r="H149" s="167" t="n">
        <f aca="false">G149*$I$129</f>
        <v>63.5972638833043</v>
      </c>
      <c r="I149" s="168" t="n">
        <f aca="false">G149/$I$128</f>
        <v>0.01328</v>
      </c>
      <c r="J149" s="146"/>
      <c r="K149" s="146"/>
      <c r="L149" s="146"/>
      <c r="M149" s="146"/>
      <c r="N149" s="146"/>
      <c r="O149" s="146"/>
      <c r="P149" s="146"/>
      <c r="Q149" s="146"/>
      <c r="R149" s="146"/>
      <c r="S149" s="146"/>
      <c r="T149" s="146"/>
      <c r="U149" s="146"/>
      <c r="V149" s="146"/>
      <c r="W149" s="146"/>
      <c r="X149" s="146"/>
      <c r="Y149" s="146"/>
      <c r="Z149" s="146"/>
      <c r="AA149" s="146"/>
    </row>
    <row r="150" customFormat="false" ht="15" hidden="false" customHeight="false" outlineLevel="0" collapsed="false">
      <c r="A150" s="173" t="s">
        <v>336</v>
      </c>
      <c r="B150" s="174" t="n">
        <v>3.32</v>
      </c>
      <c r="C150" s="164" t="n">
        <v>1</v>
      </c>
      <c r="D150" s="166"/>
      <c r="E150" s="166" t="n">
        <f aca="false">IF(ISBLANK(C150),0,C150*22)+IF(ISBLANK(D150),0,D150*4)</f>
        <v>22</v>
      </c>
      <c r="F150" s="167" t="n">
        <f aca="false">B150*E150</f>
        <v>73.04</v>
      </c>
      <c r="G150" s="167" t="n">
        <f aca="false">F150/22</f>
        <v>3.32</v>
      </c>
      <c r="H150" s="167" t="n">
        <f aca="false">G150*$I$129</f>
        <v>63.5972638833043</v>
      </c>
      <c r="I150" s="168" t="n">
        <f aca="false">G150/$I$128</f>
        <v>0.01328</v>
      </c>
      <c r="J150" s="146"/>
      <c r="K150" s="146"/>
      <c r="L150" s="146"/>
      <c r="M150" s="146"/>
      <c r="N150" s="146"/>
      <c r="O150" s="146"/>
      <c r="P150" s="146"/>
      <c r="Q150" s="146"/>
      <c r="R150" s="146"/>
      <c r="S150" s="146"/>
      <c r="T150" s="146"/>
      <c r="U150" s="146"/>
      <c r="V150" s="146"/>
      <c r="W150" s="146"/>
      <c r="X150" s="146"/>
      <c r="Y150" s="146"/>
      <c r="Z150" s="146"/>
      <c r="AA150" s="146"/>
    </row>
    <row r="151" customFormat="false" ht="15" hidden="false" customHeight="false" outlineLevel="0" collapsed="false">
      <c r="A151" s="184" t="s">
        <v>284</v>
      </c>
      <c r="B151" s="184" t="n">
        <f aca="false">SUM(B132:B150)</f>
        <v>339.05</v>
      </c>
      <c r="C151" s="185"/>
      <c r="D151" s="185"/>
      <c r="E151" s="185"/>
      <c r="F151" s="180" t="n">
        <f aca="false">SUM(F132:F150)</f>
        <v>9934.54</v>
      </c>
      <c r="G151" s="180" t="n">
        <f aca="false">SUM(G132:G150)</f>
        <v>451.57</v>
      </c>
      <c r="H151" s="180" t="n">
        <f aca="false">SUM(H132:H150)</f>
        <v>8650.18567824811</v>
      </c>
      <c r="I151" s="187" t="n">
        <f aca="false">SUM(I132:I150)</f>
        <v>1.80628</v>
      </c>
      <c r="J151" s="146"/>
      <c r="K151" s="146"/>
      <c r="L151" s="146"/>
      <c r="M151" s="146"/>
      <c r="N151" s="146"/>
      <c r="O151" s="146"/>
      <c r="P151" s="146"/>
      <c r="Q151" s="146"/>
      <c r="R151" s="146"/>
      <c r="S151" s="146"/>
      <c r="T151" s="146"/>
      <c r="U151" s="146"/>
      <c r="V151" s="146"/>
      <c r="W151" s="146"/>
      <c r="X151" s="146"/>
      <c r="Y151" s="146"/>
      <c r="Z151" s="146"/>
      <c r="AA151" s="146"/>
    </row>
    <row r="152" customFormat="false" ht="15" hidden="false" customHeight="false" outlineLevel="0" collapsed="false">
      <c r="A152" s="188"/>
      <c r="B152" s="188"/>
      <c r="C152" s="188"/>
      <c r="D152" s="188"/>
      <c r="E152" s="188"/>
      <c r="F152" s="189"/>
      <c r="G152" s="189"/>
      <c r="H152" s="189"/>
      <c r="I152" s="190"/>
      <c r="J152" s="146"/>
      <c r="K152" s="146"/>
      <c r="L152" s="146"/>
      <c r="M152" s="146"/>
      <c r="N152" s="146"/>
      <c r="O152" s="146"/>
      <c r="P152" s="146"/>
      <c r="Q152" s="146"/>
      <c r="R152" s="146"/>
      <c r="S152" s="146"/>
      <c r="T152" s="146"/>
      <c r="U152" s="146"/>
      <c r="V152" s="146"/>
      <c r="W152" s="146"/>
      <c r="X152" s="146"/>
      <c r="Y152" s="146"/>
      <c r="Z152" s="146"/>
      <c r="AA152" s="146"/>
    </row>
    <row r="153" customFormat="false" ht="18.75" hidden="false" customHeight="false" outlineLevel="0" collapsed="false">
      <c r="A153" s="150" t="s">
        <v>337</v>
      </c>
      <c r="B153" s="150"/>
      <c r="C153" s="150"/>
      <c r="D153" s="150"/>
      <c r="E153" s="150"/>
      <c r="F153" s="150"/>
      <c r="G153" s="150"/>
      <c r="H153" s="150"/>
      <c r="I153" s="150"/>
      <c r="J153" s="146"/>
      <c r="K153" s="146"/>
      <c r="L153" s="146"/>
      <c r="M153" s="146"/>
      <c r="N153" s="146"/>
      <c r="O153" s="146"/>
      <c r="P153" s="146"/>
      <c r="Q153" s="146"/>
      <c r="R153" s="146"/>
      <c r="S153" s="146"/>
      <c r="T153" s="146"/>
      <c r="U153" s="146"/>
      <c r="V153" s="146"/>
      <c r="W153" s="146"/>
      <c r="X153" s="146"/>
      <c r="Y153" s="146"/>
      <c r="Z153" s="146"/>
      <c r="AA153" s="146"/>
    </row>
    <row r="154" customFormat="false" ht="6.75" hidden="false" customHeight="true" outlineLevel="0" collapsed="false">
      <c r="A154" s="151"/>
      <c r="B154" s="146"/>
      <c r="C154" s="146"/>
      <c r="D154" s="146"/>
      <c r="E154" s="152"/>
      <c r="F154" s="146"/>
      <c r="G154" s="146"/>
      <c r="H154" s="146"/>
      <c r="I154" s="146"/>
      <c r="J154" s="146"/>
      <c r="K154" s="146"/>
      <c r="L154" s="146"/>
      <c r="M154" s="146"/>
      <c r="N154" s="146"/>
      <c r="O154" s="146"/>
      <c r="P154" s="146"/>
      <c r="Q154" s="146"/>
      <c r="R154" s="146"/>
      <c r="S154" s="146"/>
      <c r="T154" s="146"/>
      <c r="U154" s="146"/>
      <c r="V154" s="146"/>
      <c r="W154" s="146"/>
      <c r="X154" s="146"/>
      <c r="Y154" s="146"/>
      <c r="Z154" s="146"/>
      <c r="AA154" s="146"/>
    </row>
    <row r="155" customFormat="false" ht="15.75" hidden="false" customHeight="false" outlineLevel="0" collapsed="false">
      <c r="A155" s="151" t="s">
        <v>338</v>
      </c>
      <c r="B155" s="146"/>
      <c r="C155" s="146"/>
      <c r="D155" s="146"/>
      <c r="E155" s="152"/>
      <c r="F155" s="153" t="s">
        <v>203</v>
      </c>
      <c r="G155" s="154"/>
      <c r="H155" s="154"/>
      <c r="I155" s="155" t="n">
        <f aca="false">$I$8</f>
        <v>4788.95059362231</v>
      </c>
      <c r="J155" s="146"/>
      <c r="K155" s="146"/>
      <c r="L155" s="146"/>
      <c r="M155" s="146"/>
      <c r="N155" s="146"/>
      <c r="O155" s="146"/>
      <c r="P155" s="146"/>
      <c r="Q155" s="146"/>
      <c r="R155" s="146"/>
      <c r="S155" s="146"/>
      <c r="T155" s="146"/>
      <c r="U155" s="146"/>
      <c r="V155" s="146"/>
      <c r="W155" s="146"/>
      <c r="X155" s="146"/>
      <c r="Y155" s="146"/>
      <c r="Z155" s="146"/>
      <c r="AA155" s="146"/>
    </row>
    <row r="156" customFormat="false" ht="15.75" hidden="false" customHeight="false" outlineLevel="0" collapsed="false">
      <c r="A156" s="151" t="s">
        <v>339</v>
      </c>
      <c r="B156" s="152"/>
      <c r="C156" s="152"/>
      <c r="D156" s="152"/>
      <c r="E156" s="152"/>
      <c r="F156" s="156" t="s">
        <v>205</v>
      </c>
      <c r="G156" s="154"/>
      <c r="H156" s="154"/>
      <c r="I156" s="157" t="n">
        <v>2250</v>
      </c>
      <c r="J156" s="146"/>
      <c r="K156" s="146"/>
      <c r="L156" s="146"/>
      <c r="M156" s="146"/>
      <c r="N156" s="146"/>
      <c r="O156" s="146"/>
      <c r="P156" s="146"/>
      <c r="Q156" s="146"/>
      <c r="R156" s="146"/>
      <c r="S156" s="146"/>
      <c r="T156" s="146"/>
      <c r="U156" s="146"/>
      <c r="V156" s="146"/>
      <c r="W156" s="146"/>
      <c r="X156" s="146"/>
      <c r="Y156" s="146"/>
      <c r="Z156" s="146"/>
      <c r="AA156" s="146"/>
    </row>
    <row r="157" customFormat="false" ht="15.75" hidden="false" customHeight="false" outlineLevel="0" collapsed="false">
      <c r="A157" s="151"/>
      <c r="B157" s="152"/>
      <c r="C157" s="152"/>
      <c r="D157" s="152"/>
      <c r="E157" s="152"/>
      <c r="F157" s="153" t="s">
        <v>206</v>
      </c>
      <c r="G157" s="154"/>
      <c r="H157" s="154"/>
      <c r="I157" s="158" t="n">
        <f aca="false">I155/I156</f>
        <v>2.12842248605436</v>
      </c>
      <c r="J157" s="146"/>
      <c r="K157" s="146"/>
      <c r="L157" s="146"/>
      <c r="M157" s="146"/>
      <c r="N157" s="146"/>
      <c r="O157" s="146"/>
      <c r="P157" s="146"/>
      <c r="Q157" s="146"/>
      <c r="R157" s="146"/>
      <c r="S157" s="146"/>
      <c r="T157" s="146"/>
      <c r="U157" s="146"/>
      <c r="V157" s="146"/>
      <c r="W157" s="146"/>
      <c r="X157" s="146"/>
      <c r="Y157" s="146"/>
      <c r="Z157" s="146"/>
      <c r="AA157" s="146"/>
    </row>
    <row r="158" customFormat="false" ht="6.75" hidden="false" customHeight="true" outlineLevel="0" collapsed="false">
      <c r="A158" s="151"/>
      <c r="B158" s="152"/>
      <c r="C158" s="152"/>
      <c r="D158" s="152"/>
      <c r="E158" s="152"/>
      <c r="F158" s="159"/>
      <c r="G158" s="159"/>
      <c r="H158" s="159"/>
      <c r="I158" s="159"/>
      <c r="J158" s="146"/>
      <c r="K158" s="146"/>
      <c r="L158" s="146"/>
      <c r="M158" s="146"/>
      <c r="N158" s="146"/>
      <c r="O158" s="146"/>
      <c r="P158" s="146"/>
      <c r="Q158" s="146"/>
      <c r="R158" s="146"/>
      <c r="S158" s="146"/>
      <c r="T158" s="146"/>
      <c r="U158" s="146"/>
      <c r="V158" s="146"/>
      <c r="W158" s="146"/>
      <c r="X158" s="146"/>
      <c r="Y158" s="146"/>
      <c r="Z158" s="146"/>
      <c r="AA158" s="146"/>
    </row>
    <row r="159" customFormat="false" ht="45" hidden="false" customHeight="false" outlineLevel="0" collapsed="false">
      <c r="A159" s="160" t="s">
        <v>207</v>
      </c>
      <c r="B159" s="183" t="s">
        <v>208</v>
      </c>
      <c r="C159" s="161" t="s">
        <v>209</v>
      </c>
      <c r="D159" s="161" t="s">
        <v>210</v>
      </c>
      <c r="E159" s="161" t="s">
        <v>211</v>
      </c>
      <c r="F159" s="161" t="s">
        <v>212</v>
      </c>
      <c r="G159" s="162" t="s">
        <v>213</v>
      </c>
      <c r="H159" s="161" t="s">
        <v>10</v>
      </c>
      <c r="I159" s="161" t="s">
        <v>214</v>
      </c>
      <c r="J159" s="146"/>
      <c r="K159" s="146"/>
      <c r="L159" s="146"/>
      <c r="M159" s="146"/>
      <c r="N159" s="146"/>
      <c r="O159" s="146"/>
      <c r="P159" s="146"/>
      <c r="Q159" s="146"/>
      <c r="R159" s="146"/>
      <c r="S159" s="146"/>
      <c r="T159" s="146"/>
      <c r="U159" s="146"/>
      <c r="V159" s="146"/>
      <c r="W159" s="146"/>
      <c r="X159" s="146"/>
      <c r="Y159" s="146"/>
      <c r="Z159" s="146"/>
      <c r="AA159" s="146"/>
    </row>
    <row r="160" customFormat="false" ht="15" hidden="false" customHeight="false" outlineLevel="0" collapsed="false">
      <c r="A160" s="173" t="s">
        <v>340</v>
      </c>
      <c r="B160" s="174" t="n">
        <v>533</v>
      </c>
      <c r="C160" s="164"/>
      <c r="D160" s="166" t="n">
        <v>2</v>
      </c>
      <c r="E160" s="166" t="n">
        <f aca="false">IF(ISBLANK(C160),0,C160*22)+IF(ISBLANK(D160),0,D160*4)</f>
        <v>8</v>
      </c>
      <c r="F160" s="166" t="n">
        <f aca="false">B160*E160</f>
        <v>4264</v>
      </c>
      <c r="G160" s="186" t="n">
        <f aca="false">F160/22</f>
        <v>193.818181818182</v>
      </c>
      <c r="H160" s="167" t="n">
        <f aca="false">G160*$I$157</f>
        <v>412.526976387991</v>
      </c>
      <c r="I160" s="168" t="n">
        <f aca="false">G160/$I$156</f>
        <v>0.0861414141414141</v>
      </c>
      <c r="J160" s="146"/>
      <c r="K160" s="146"/>
      <c r="L160" s="146"/>
      <c r="M160" s="146"/>
      <c r="N160" s="146"/>
      <c r="O160" s="146"/>
      <c r="P160" s="146"/>
      <c r="Q160" s="146"/>
      <c r="R160" s="146"/>
      <c r="S160" s="146"/>
      <c r="T160" s="146"/>
      <c r="U160" s="146"/>
      <c r="V160" s="146"/>
      <c r="W160" s="146"/>
      <c r="X160" s="146"/>
      <c r="Y160" s="146"/>
      <c r="Z160" s="146"/>
      <c r="AA160" s="146"/>
    </row>
    <row r="161" customFormat="false" ht="15" hidden="false" customHeight="false" outlineLevel="0" collapsed="false">
      <c r="A161" s="173" t="s">
        <v>341</v>
      </c>
      <c r="B161" s="174" t="n">
        <v>510</v>
      </c>
      <c r="C161" s="164"/>
      <c r="D161" s="166" t="n">
        <v>2</v>
      </c>
      <c r="E161" s="166" t="n">
        <f aca="false">IF(ISBLANK(C161),0,C161*22)+IF(ISBLANK(D161),0,D161*4)</f>
        <v>8</v>
      </c>
      <c r="F161" s="166" t="n">
        <f aca="false">B161*E161</f>
        <v>4080</v>
      </c>
      <c r="G161" s="186" t="n">
        <f aca="false">F161/22</f>
        <v>185.454545454545</v>
      </c>
      <c r="H161" s="167" t="n">
        <f aca="false">G161*$I$157</f>
        <v>394.725624686445</v>
      </c>
      <c r="I161" s="168" t="n">
        <f aca="false">G161/$I$156</f>
        <v>0.0824242424242424</v>
      </c>
      <c r="J161" s="146"/>
      <c r="K161" s="146"/>
      <c r="L161" s="146"/>
      <c r="M161" s="146"/>
      <c r="N161" s="146"/>
      <c r="O161" s="146"/>
      <c r="P161" s="146"/>
      <c r="Q161" s="146"/>
      <c r="R161" s="146"/>
      <c r="S161" s="146"/>
      <c r="T161" s="146"/>
      <c r="U161" s="146"/>
      <c r="V161" s="146"/>
      <c r="W161" s="146"/>
      <c r="X161" s="146"/>
      <c r="Y161" s="146"/>
      <c r="Z161" s="146"/>
      <c r="AA161" s="146"/>
    </row>
    <row r="162" customFormat="false" ht="28.5" hidden="false" customHeight="false" outlineLevel="0" collapsed="false">
      <c r="A162" s="173" t="s">
        <v>342</v>
      </c>
      <c r="B162" s="174" t="n">
        <v>1324</v>
      </c>
      <c r="C162" s="164"/>
      <c r="D162" s="166" t="n">
        <v>2</v>
      </c>
      <c r="E162" s="166" t="n">
        <f aca="false">IF(ISBLANK(C162),0,C162*22)+IF(ISBLANK(D162),0,D162*4)</f>
        <v>8</v>
      </c>
      <c r="F162" s="166" t="n">
        <f aca="false">B162*E162</f>
        <v>10592</v>
      </c>
      <c r="G162" s="186" t="n">
        <f aca="false">F162/22</f>
        <v>481.454545454545</v>
      </c>
      <c r="H162" s="167" t="n">
        <f aca="false">G162*$I$157</f>
        <v>1024.73868055854</v>
      </c>
      <c r="I162" s="168" t="n">
        <f aca="false">G162/$I$156</f>
        <v>0.213979797979798</v>
      </c>
      <c r="J162" s="146"/>
      <c r="K162" s="146"/>
      <c r="L162" s="146"/>
      <c r="M162" s="146"/>
      <c r="N162" s="146"/>
      <c r="O162" s="146"/>
      <c r="P162" s="146"/>
      <c r="Q162" s="146"/>
      <c r="R162" s="146"/>
      <c r="S162" s="146"/>
      <c r="T162" s="146"/>
      <c r="U162" s="146"/>
      <c r="V162" s="146"/>
      <c r="W162" s="146"/>
      <c r="X162" s="146"/>
      <c r="Y162" s="146"/>
      <c r="Z162" s="146"/>
      <c r="AA162" s="146"/>
    </row>
    <row r="163" customFormat="false" ht="15" hidden="false" customHeight="false" outlineLevel="0" collapsed="false">
      <c r="A163" s="173" t="s">
        <v>343</v>
      </c>
      <c r="B163" s="174" t="n">
        <v>242.4</v>
      </c>
      <c r="C163" s="164"/>
      <c r="D163" s="166" t="n">
        <v>2</v>
      </c>
      <c r="E163" s="166" t="n">
        <f aca="false">IF(ISBLANK(C163),0,C163*22)+IF(ISBLANK(D163),0,D163*4)</f>
        <v>8</v>
      </c>
      <c r="F163" s="166" t="n">
        <f aca="false">B163*E163</f>
        <v>1939.2</v>
      </c>
      <c r="G163" s="186" t="n">
        <f aca="false">F163/22</f>
        <v>88.1454545454545</v>
      </c>
      <c r="H163" s="167" t="n">
        <f aca="false">G163*$I$157</f>
        <v>187.610767498028</v>
      </c>
      <c r="I163" s="168" t="n">
        <f aca="false">G163/$I$156</f>
        <v>0.0391757575757576</v>
      </c>
      <c r="J163" s="146"/>
      <c r="K163" s="146"/>
      <c r="L163" s="146"/>
      <c r="M163" s="146"/>
      <c r="N163" s="146"/>
      <c r="O163" s="146"/>
      <c r="P163" s="146"/>
      <c r="Q163" s="146"/>
      <c r="R163" s="146"/>
      <c r="S163" s="146"/>
      <c r="T163" s="146"/>
      <c r="U163" s="146"/>
      <c r="V163" s="146"/>
      <c r="W163" s="146"/>
      <c r="X163" s="146"/>
      <c r="Y163" s="146"/>
      <c r="Z163" s="146"/>
      <c r="AA163" s="146"/>
    </row>
    <row r="164" customFormat="false" ht="15" hidden="false" customHeight="false" outlineLevel="0" collapsed="false">
      <c r="A164" s="184" t="s">
        <v>284</v>
      </c>
      <c r="B164" s="178" t="n">
        <f aca="false">SUM(B160:B163)</f>
        <v>2609.4</v>
      </c>
      <c r="C164" s="185"/>
      <c r="D164" s="185"/>
      <c r="E164" s="185"/>
      <c r="F164" s="180" t="n">
        <f aca="false">SUM(F160:F163)</f>
        <v>20875.2</v>
      </c>
      <c r="G164" s="180" t="n">
        <f aca="false">SUM(G160:G163)</f>
        <v>948.872727272727</v>
      </c>
      <c r="H164" s="180" t="n">
        <f aca="false">SUM(H160:H163)</f>
        <v>2019.602049131</v>
      </c>
      <c r="I164" s="187" t="n">
        <f aca="false">SUM(I160:I163)</f>
        <v>0.421721212121212</v>
      </c>
      <c r="J164" s="146"/>
      <c r="K164" s="146"/>
      <c r="L164" s="146"/>
      <c r="M164" s="146"/>
      <c r="N164" s="146"/>
      <c r="O164" s="146"/>
      <c r="P164" s="146"/>
      <c r="Q164" s="146"/>
      <c r="R164" s="146"/>
      <c r="S164" s="146"/>
      <c r="T164" s="146"/>
      <c r="U164" s="146"/>
      <c r="V164" s="146"/>
      <c r="W164" s="146"/>
      <c r="X164" s="146"/>
      <c r="Y164" s="146"/>
      <c r="Z164" s="146"/>
      <c r="AA164" s="146"/>
    </row>
    <row r="165" customFormat="false" ht="15" hidden="false" customHeight="false" outlineLevel="0" collapsed="false">
      <c r="A165" s="191"/>
      <c r="B165" s="192"/>
      <c r="C165" s="191"/>
      <c r="D165" s="191"/>
      <c r="E165" s="191"/>
      <c r="F165" s="192"/>
      <c r="G165" s="192"/>
      <c r="H165" s="192"/>
      <c r="I165" s="193"/>
      <c r="J165" s="146"/>
      <c r="K165" s="146"/>
      <c r="L165" s="146"/>
      <c r="M165" s="146"/>
      <c r="N165" s="146"/>
      <c r="O165" s="146"/>
      <c r="P165" s="146"/>
      <c r="Q165" s="146"/>
      <c r="R165" s="146"/>
      <c r="S165" s="146"/>
      <c r="T165" s="146"/>
      <c r="U165" s="146"/>
      <c r="V165" s="146"/>
      <c r="W165" s="146"/>
      <c r="X165" s="146"/>
      <c r="Y165" s="146"/>
      <c r="Z165" s="146"/>
      <c r="AA165" s="146"/>
    </row>
    <row r="166" customFormat="false" ht="15.75" hidden="false" customHeight="false" outlineLevel="0" collapsed="false">
      <c r="A166" s="151" t="s">
        <v>344</v>
      </c>
      <c r="B166" s="146"/>
      <c r="C166" s="146"/>
      <c r="D166" s="146"/>
      <c r="E166" s="152"/>
      <c r="F166" s="153" t="s">
        <v>203</v>
      </c>
      <c r="G166" s="154"/>
      <c r="H166" s="154"/>
      <c r="I166" s="155" t="n">
        <f aca="false">$I$8</f>
        <v>4788.95059362231</v>
      </c>
      <c r="J166" s="146"/>
      <c r="K166" s="146"/>
      <c r="L166" s="146"/>
      <c r="M166" s="146"/>
      <c r="N166" s="146"/>
      <c r="O166" s="146"/>
      <c r="P166" s="146"/>
      <c r="Q166" s="146"/>
      <c r="R166" s="146"/>
      <c r="S166" s="146"/>
      <c r="T166" s="146"/>
      <c r="U166" s="146"/>
      <c r="V166" s="146"/>
      <c r="W166" s="146"/>
      <c r="X166" s="146"/>
      <c r="Y166" s="146"/>
      <c r="Z166" s="146"/>
      <c r="AA166" s="146"/>
    </row>
    <row r="167" customFormat="false" ht="15.75" hidden="false" customHeight="false" outlineLevel="0" collapsed="false">
      <c r="A167" s="151" t="s">
        <v>345</v>
      </c>
      <c r="B167" s="152"/>
      <c r="C167" s="152"/>
      <c r="D167" s="152"/>
      <c r="E167" s="152"/>
      <c r="F167" s="156" t="s">
        <v>205</v>
      </c>
      <c r="G167" s="154"/>
      <c r="H167" s="154"/>
      <c r="I167" s="157" t="n">
        <v>340</v>
      </c>
      <c r="J167" s="146"/>
      <c r="K167" s="146"/>
      <c r="L167" s="146"/>
      <c r="M167" s="146"/>
      <c r="N167" s="146"/>
      <c r="O167" s="146"/>
      <c r="P167" s="146"/>
      <c r="Q167" s="146"/>
      <c r="R167" s="146"/>
      <c r="S167" s="146"/>
      <c r="T167" s="146"/>
      <c r="U167" s="146"/>
      <c r="V167" s="146"/>
      <c r="W167" s="146"/>
      <c r="X167" s="146"/>
      <c r="Y167" s="146"/>
      <c r="Z167" s="146"/>
      <c r="AA167" s="146"/>
    </row>
    <row r="168" customFormat="false" ht="15.75" hidden="false" customHeight="false" outlineLevel="0" collapsed="false">
      <c r="A168" s="151"/>
      <c r="B168" s="152"/>
      <c r="C168" s="152"/>
      <c r="D168" s="152"/>
      <c r="E168" s="152"/>
      <c r="F168" s="153" t="s">
        <v>206</v>
      </c>
      <c r="G168" s="154"/>
      <c r="H168" s="154"/>
      <c r="I168" s="158" t="n">
        <f aca="false">I166/I167</f>
        <v>14.0851488047715</v>
      </c>
      <c r="J168" s="146"/>
      <c r="K168" s="146"/>
      <c r="L168" s="146"/>
      <c r="M168" s="146"/>
      <c r="N168" s="146"/>
      <c r="O168" s="146"/>
      <c r="P168" s="146"/>
      <c r="Q168" s="146"/>
      <c r="R168" s="146"/>
      <c r="S168" s="146"/>
      <c r="T168" s="146"/>
      <c r="U168" s="146"/>
      <c r="V168" s="146"/>
      <c r="W168" s="146"/>
      <c r="X168" s="146"/>
      <c r="Y168" s="146"/>
      <c r="Z168" s="146"/>
      <c r="AA168" s="146"/>
    </row>
    <row r="169" customFormat="false" ht="18.75" hidden="false" customHeight="false" outlineLevel="0" collapsed="false">
      <c r="A169" s="151"/>
      <c r="B169" s="152"/>
      <c r="C169" s="152"/>
      <c r="D169" s="152"/>
      <c r="E169" s="152"/>
      <c r="F169" s="159"/>
      <c r="G169" s="159"/>
      <c r="H169" s="159"/>
      <c r="I169" s="159"/>
      <c r="J169" s="146"/>
      <c r="K169" s="146"/>
      <c r="L169" s="146"/>
      <c r="M169" s="146"/>
      <c r="N169" s="146"/>
      <c r="O169" s="146"/>
      <c r="P169" s="146"/>
      <c r="Q169" s="146"/>
      <c r="R169" s="146"/>
      <c r="S169" s="146"/>
      <c r="T169" s="146"/>
      <c r="U169" s="146"/>
      <c r="V169" s="146"/>
      <c r="W169" s="146"/>
      <c r="X169" s="146"/>
      <c r="Y169" s="146"/>
      <c r="Z169" s="146"/>
      <c r="AA169" s="146"/>
    </row>
    <row r="170" customFormat="false" ht="45" hidden="false" customHeight="false" outlineLevel="0" collapsed="false">
      <c r="A170" s="160" t="s">
        <v>207</v>
      </c>
      <c r="B170" s="183" t="s">
        <v>208</v>
      </c>
      <c r="C170" s="161" t="s">
        <v>209</v>
      </c>
      <c r="D170" s="161" t="s">
        <v>210</v>
      </c>
      <c r="E170" s="161" t="s">
        <v>211</v>
      </c>
      <c r="F170" s="161" t="s">
        <v>212</v>
      </c>
      <c r="G170" s="162" t="s">
        <v>213</v>
      </c>
      <c r="H170" s="161" t="s">
        <v>10</v>
      </c>
      <c r="I170" s="161" t="s">
        <v>214</v>
      </c>
      <c r="J170" s="146"/>
      <c r="K170" s="146"/>
      <c r="L170" s="146"/>
      <c r="M170" s="146"/>
      <c r="N170" s="146"/>
      <c r="O170" s="146"/>
      <c r="P170" s="146"/>
      <c r="Q170" s="146"/>
      <c r="R170" s="146"/>
      <c r="S170" s="146"/>
      <c r="T170" s="146"/>
      <c r="U170" s="146"/>
      <c r="V170" s="146"/>
      <c r="W170" s="146"/>
      <c r="X170" s="146"/>
      <c r="Y170" s="146"/>
      <c r="Z170" s="146"/>
      <c r="AA170" s="146"/>
    </row>
    <row r="171" customFormat="false" ht="15" hidden="false" customHeight="false" outlineLevel="0" collapsed="false">
      <c r="A171" s="173" t="s">
        <v>346</v>
      </c>
      <c r="B171" s="174" t="n">
        <v>500</v>
      </c>
      <c r="C171" s="164"/>
      <c r="D171" s="166" t="n">
        <v>2</v>
      </c>
      <c r="E171" s="166" t="n">
        <f aca="false">IF(ISBLANK(C171),0,C171*22)+IF(ISBLANK(D171),0,D171*4)</f>
        <v>8</v>
      </c>
      <c r="F171" s="166" t="n">
        <f aca="false">B171*E171</f>
        <v>4000</v>
      </c>
      <c r="G171" s="186" t="n">
        <f aca="false">F171/22</f>
        <v>181.818181818182</v>
      </c>
      <c r="H171" s="167" t="n">
        <f aca="false">G171*$I$157</f>
        <v>386.985906555338</v>
      </c>
      <c r="I171" s="168" t="n">
        <f aca="false">G171/$I$167</f>
        <v>0.53475935828877</v>
      </c>
      <c r="J171" s="146"/>
      <c r="K171" s="146"/>
      <c r="L171" s="146"/>
      <c r="M171" s="146"/>
      <c r="N171" s="146"/>
      <c r="O171" s="146"/>
      <c r="P171" s="146"/>
      <c r="Q171" s="146"/>
      <c r="R171" s="146"/>
      <c r="S171" s="146"/>
      <c r="T171" s="146"/>
      <c r="U171" s="146"/>
      <c r="V171" s="146"/>
      <c r="W171" s="146"/>
      <c r="X171" s="146"/>
      <c r="Y171" s="146"/>
      <c r="Z171" s="146"/>
      <c r="AA171" s="146"/>
    </row>
    <row r="172" customFormat="false" ht="15" hidden="false" customHeight="false" outlineLevel="0" collapsed="false">
      <c r="A172" s="184" t="s">
        <v>284</v>
      </c>
      <c r="B172" s="178" t="n">
        <f aca="false">SUM(B171:B171)</f>
        <v>500</v>
      </c>
      <c r="C172" s="185"/>
      <c r="D172" s="185"/>
      <c r="E172" s="185"/>
      <c r="F172" s="180" t="n">
        <f aca="false">SUM(F171:F171)</f>
        <v>4000</v>
      </c>
      <c r="G172" s="180" t="n">
        <f aca="false">SUM(G171:G171)</f>
        <v>181.818181818182</v>
      </c>
      <c r="H172" s="180" t="n">
        <f aca="false">SUM(H171:H171)</f>
        <v>386.985906555338</v>
      </c>
      <c r="I172" s="187" t="n">
        <f aca="false">SUM(I171:I171)</f>
        <v>0.53475935828877</v>
      </c>
      <c r="J172" s="146"/>
      <c r="K172" s="146"/>
      <c r="L172" s="146"/>
      <c r="M172" s="146"/>
      <c r="N172" s="146"/>
      <c r="O172" s="146"/>
      <c r="P172" s="146"/>
      <c r="Q172" s="146"/>
      <c r="R172" s="146"/>
      <c r="S172" s="146"/>
      <c r="T172" s="146"/>
      <c r="U172" s="146"/>
      <c r="V172" s="146"/>
      <c r="W172" s="146"/>
      <c r="X172" s="146"/>
      <c r="Y172" s="146"/>
      <c r="Z172" s="146"/>
      <c r="AA172" s="146"/>
    </row>
    <row r="173" customFormat="false" ht="15" hidden="false" customHeight="false" outlineLevel="0" collapsed="false">
      <c r="A173" s="191"/>
      <c r="B173" s="192"/>
      <c r="C173" s="191"/>
      <c r="D173" s="191"/>
      <c r="E173" s="191"/>
      <c r="F173" s="192"/>
      <c r="G173" s="192"/>
      <c r="H173" s="192"/>
      <c r="I173" s="193"/>
      <c r="J173" s="146"/>
      <c r="K173" s="146"/>
      <c r="L173" s="146"/>
      <c r="M173" s="146"/>
      <c r="N173" s="146"/>
      <c r="O173" s="146"/>
      <c r="P173" s="146"/>
      <c r="Q173" s="146"/>
      <c r="R173" s="146"/>
      <c r="S173" s="146"/>
      <c r="T173" s="146"/>
      <c r="U173" s="146"/>
      <c r="V173" s="146"/>
      <c r="W173" s="146"/>
      <c r="X173" s="146"/>
      <c r="Y173" s="146"/>
      <c r="Z173" s="146"/>
      <c r="AA173" s="146"/>
    </row>
    <row r="174" customFormat="false" ht="15.75" hidden="false" customHeight="false" outlineLevel="0" collapsed="false">
      <c r="A174" s="151" t="s">
        <v>347</v>
      </c>
      <c r="B174" s="146"/>
      <c r="C174" s="146"/>
      <c r="D174" s="146"/>
      <c r="E174" s="152"/>
      <c r="F174" s="153" t="s">
        <v>203</v>
      </c>
      <c r="G174" s="154"/>
      <c r="H174" s="154"/>
      <c r="I174" s="155" t="n">
        <f aca="false">$I$8</f>
        <v>4788.95059362231</v>
      </c>
      <c r="J174" s="146"/>
      <c r="K174" s="146"/>
      <c r="L174" s="146"/>
      <c r="M174" s="146"/>
      <c r="N174" s="146"/>
      <c r="O174" s="146"/>
      <c r="P174" s="146"/>
      <c r="Q174" s="146"/>
      <c r="R174" s="146"/>
      <c r="S174" s="146"/>
      <c r="T174" s="146"/>
      <c r="U174" s="146"/>
      <c r="V174" s="146"/>
      <c r="W174" s="146"/>
      <c r="X174" s="146"/>
      <c r="Y174" s="146"/>
      <c r="Z174" s="146"/>
      <c r="AA174" s="146"/>
    </row>
    <row r="175" customFormat="false" ht="15.75" hidden="false" customHeight="false" outlineLevel="0" collapsed="false">
      <c r="A175" s="151" t="s">
        <v>348</v>
      </c>
      <c r="B175" s="152"/>
      <c r="C175" s="152"/>
      <c r="D175" s="152"/>
      <c r="E175" s="152"/>
      <c r="F175" s="156" t="s">
        <v>205</v>
      </c>
      <c r="G175" s="154"/>
      <c r="H175" s="154"/>
      <c r="I175" s="157" t="n">
        <v>145</v>
      </c>
      <c r="J175" s="146"/>
      <c r="K175" s="146"/>
      <c r="L175" s="146"/>
      <c r="M175" s="146"/>
      <c r="N175" s="146"/>
      <c r="O175" s="146"/>
      <c r="P175" s="146"/>
      <c r="Q175" s="146"/>
      <c r="R175" s="146"/>
      <c r="S175" s="146"/>
      <c r="T175" s="146"/>
      <c r="U175" s="146"/>
      <c r="V175" s="146"/>
      <c r="W175" s="146"/>
      <c r="X175" s="146"/>
      <c r="Y175" s="146"/>
      <c r="Z175" s="146"/>
      <c r="AA175" s="146"/>
    </row>
    <row r="176" customFormat="false" ht="15.75" hidden="false" customHeight="false" outlineLevel="0" collapsed="false">
      <c r="A176" s="151"/>
      <c r="B176" s="152"/>
      <c r="C176" s="152"/>
      <c r="D176" s="152"/>
      <c r="E176" s="152"/>
      <c r="F176" s="153" t="s">
        <v>206</v>
      </c>
      <c r="G176" s="154"/>
      <c r="H176" s="154"/>
      <c r="I176" s="158" t="n">
        <f aca="false">I174/I175</f>
        <v>33.0272454732573</v>
      </c>
      <c r="J176" s="146"/>
      <c r="K176" s="146"/>
      <c r="L176" s="146"/>
      <c r="M176" s="146"/>
      <c r="N176" s="146"/>
      <c r="O176" s="146"/>
      <c r="P176" s="146"/>
      <c r="Q176" s="146"/>
      <c r="R176" s="146"/>
      <c r="S176" s="146"/>
      <c r="T176" s="146"/>
      <c r="U176" s="146"/>
      <c r="V176" s="146"/>
      <c r="W176" s="146"/>
      <c r="X176" s="146"/>
      <c r="Y176" s="146"/>
      <c r="Z176" s="146"/>
      <c r="AA176" s="146"/>
    </row>
    <row r="177" customFormat="false" ht="18.75" hidden="false" customHeight="false" outlineLevel="0" collapsed="false">
      <c r="A177" s="151"/>
      <c r="B177" s="152"/>
      <c r="C177" s="152"/>
      <c r="D177" s="152"/>
      <c r="E177" s="152"/>
      <c r="F177" s="159"/>
      <c r="G177" s="159"/>
      <c r="H177" s="159"/>
      <c r="I177" s="159"/>
      <c r="J177" s="146"/>
      <c r="K177" s="146"/>
      <c r="L177" s="146"/>
      <c r="M177" s="146"/>
      <c r="N177" s="146"/>
      <c r="O177" s="146"/>
      <c r="P177" s="146"/>
      <c r="Q177" s="146"/>
      <c r="R177" s="146"/>
      <c r="S177" s="146"/>
      <c r="T177" s="146"/>
      <c r="U177" s="146"/>
      <c r="V177" s="146"/>
      <c r="W177" s="146"/>
      <c r="X177" s="146"/>
      <c r="Y177" s="146"/>
      <c r="Z177" s="146"/>
      <c r="AA177" s="146"/>
    </row>
    <row r="178" customFormat="false" ht="45" hidden="false" customHeight="false" outlineLevel="0" collapsed="false">
      <c r="A178" s="160" t="s">
        <v>207</v>
      </c>
      <c r="B178" s="183" t="s">
        <v>208</v>
      </c>
      <c r="C178" s="161" t="s">
        <v>209</v>
      </c>
      <c r="D178" s="161" t="s">
        <v>210</v>
      </c>
      <c r="E178" s="161" t="s">
        <v>211</v>
      </c>
      <c r="F178" s="161" t="s">
        <v>212</v>
      </c>
      <c r="G178" s="162" t="s">
        <v>213</v>
      </c>
      <c r="H178" s="161" t="s">
        <v>10</v>
      </c>
      <c r="I178" s="161" t="s">
        <v>214</v>
      </c>
      <c r="J178" s="146"/>
      <c r="K178" s="146"/>
      <c r="L178" s="146"/>
      <c r="M178" s="146"/>
      <c r="N178" s="146"/>
      <c r="O178" s="146"/>
      <c r="P178" s="146"/>
      <c r="Q178" s="146"/>
      <c r="R178" s="146"/>
      <c r="S178" s="146"/>
      <c r="T178" s="146"/>
      <c r="U178" s="146"/>
      <c r="V178" s="146"/>
      <c r="W178" s="146"/>
      <c r="X178" s="146"/>
      <c r="Y178" s="146"/>
      <c r="Z178" s="146"/>
      <c r="AA178" s="146"/>
    </row>
    <row r="179" customFormat="false" ht="15" hidden="false" customHeight="false" outlineLevel="0" collapsed="false">
      <c r="A179" s="173" t="s">
        <v>349</v>
      </c>
      <c r="B179" s="174" t="n">
        <v>90</v>
      </c>
      <c r="C179" s="164"/>
      <c r="D179" s="166" t="n">
        <v>1</v>
      </c>
      <c r="E179" s="166" t="n">
        <f aca="false">IF(ISBLANK(C179),0,C179*22)+IF(ISBLANK(D179),0,D179*4)</f>
        <v>4</v>
      </c>
      <c r="F179" s="166" t="n">
        <f aca="false">B179*E179</f>
        <v>360</v>
      </c>
      <c r="G179" s="186" t="n">
        <f aca="false">F179/22</f>
        <v>16.3636363636364</v>
      </c>
      <c r="H179" s="167" t="n">
        <f aca="false">G179*$I$157</f>
        <v>34.8287315899805</v>
      </c>
      <c r="I179" s="168" t="n">
        <f aca="false">G179/$I$175</f>
        <v>0.112852664576803</v>
      </c>
      <c r="J179" s="146"/>
      <c r="K179" s="146"/>
      <c r="L179" s="146"/>
      <c r="M179" s="146"/>
      <c r="N179" s="146"/>
      <c r="O179" s="146"/>
      <c r="P179" s="146"/>
      <c r="Q179" s="146"/>
      <c r="R179" s="146"/>
      <c r="S179" s="146"/>
      <c r="T179" s="146"/>
      <c r="U179" s="146"/>
      <c r="V179" s="146"/>
      <c r="W179" s="146"/>
      <c r="X179" s="146"/>
      <c r="Y179" s="146"/>
      <c r="Z179" s="146"/>
      <c r="AA179" s="146"/>
    </row>
    <row r="180" customFormat="false" ht="15" hidden="false" customHeight="false" outlineLevel="0" collapsed="false">
      <c r="A180" s="184" t="s">
        <v>284</v>
      </c>
      <c r="B180" s="178" t="n">
        <f aca="false">SUM(B179:B179)</f>
        <v>90</v>
      </c>
      <c r="C180" s="185"/>
      <c r="D180" s="185"/>
      <c r="E180" s="185"/>
      <c r="F180" s="180" t="n">
        <f aca="false">SUM(F179:F179)</f>
        <v>360</v>
      </c>
      <c r="G180" s="180" t="n">
        <f aca="false">SUM(G179:G179)</f>
        <v>16.3636363636364</v>
      </c>
      <c r="H180" s="180" t="n">
        <f aca="false">SUM(H179:H179)</f>
        <v>34.8287315899805</v>
      </c>
      <c r="I180" s="187" t="n">
        <f aca="false">SUM(I179:I179)</f>
        <v>0.112852664576803</v>
      </c>
      <c r="J180" s="146"/>
      <c r="K180" s="146"/>
      <c r="L180" s="146"/>
      <c r="M180" s="146"/>
      <c r="N180" s="146"/>
      <c r="O180" s="146"/>
      <c r="P180" s="146"/>
      <c r="Q180" s="146"/>
      <c r="R180" s="146"/>
      <c r="S180" s="146"/>
      <c r="T180" s="146"/>
      <c r="U180" s="146"/>
      <c r="V180" s="146"/>
      <c r="W180" s="146"/>
      <c r="X180" s="146"/>
      <c r="Y180" s="146"/>
      <c r="Z180" s="146"/>
      <c r="AA180" s="146"/>
    </row>
    <row r="181" customFormat="false" ht="15" hidden="false" customHeight="false" outlineLevel="0" collapsed="false">
      <c r="A181" s="191"/>
      <c r="B181" s="192"/>
      <c r="C181" s="191"/>
      <c r="D181" s="191"/>
      <c r="E181" s="191"/>
      <c r="F181" s="192"/>
      <c r="G181" s="192"/>
      <c r="H181" s="192"/>
      <c r="I181" s="193"/>
      <c r="J181" s="146"/>
      <c r="K181" s="146"/>
      <c r="L181" s="146"/>
      <c r="M181" s="146"/>
      <c r="N181" s="146"/>
      <c r="O181" s="146"/>
      <c r="P181" s="146"/>
      <c r="Q181" s="146"/>
      <c r="R181" s="146"/>
      <c r="S181" s="146"/>
      <c r="T181" s="146"/>
      <c r="U181" s="146"/>
      <c r="V181" s="146"/>
      <c r="W181" s="146"/>
      <c r="X181" s="146"/>
      <c r="Y181" s="146"/>
      <c r="Z181" s="146"/>
      <c r="AA181" s="146"/>
    </row>
    <row r="182" customFormat="false" ht="7.5" hidden="false" customHeight="true" outlineLevel="0" collapsed="false">
      <c r="A182" s="146"/>
      <c r="B182" s="146"/>
      <c r="C182" s="149"/>
      <c r="D182" s="149"/>
      <c r="E182" s="146"/>
      <c r="F182" s="146"/>
      <c r="G182" s="146"/>
      <c r="H182" s="182"/>
      <c r="I182" s="182"/>
      <c r="J182" s="146"/>
      <c r="K182" s="146"/>
      <c r="L182" s="146"/>
      <c r="M182" s="146"/>
      <c r="N182" s="146"/>
      <c r="O182" s="146"/>
      <c r="P182" s="146"/>
      <c r="Q182" s="146"/>
      <c r="R182" s="146"/>
      <c r="S182" s="146"/>
      <c r="T182" s="146"/>
      <c r="U182" s="146"/>
      <c r="V182" s="146"/>
      <c r="W182" s="146"/>
      <c r="X182" s="146"/>
      <c r="Y182" s="146"/>
      <c r="Z182" s="146"/>
      <c r="AA182" s="146"/>
    </row>
    <row r="183" customFormat="false" ht="15.75" hidden="false" customHeight="false" outlineLevel="0" collapsed="false">
      <c r="A183" s="146"/>
      <c r="B183" s="146"/>
      <c r="C183" s="149"/>
      <c r="D183" s="149"/>
      <c r="E183" s="146"/>
      <c r="F183" s="194" t="s">
        <v>350</v>
      </c>
      <c r="G183" s="194"/>
      <c r="H183" s="194"/>
      <c r="I183" s="195" t="n">
        <f aca="false">H164+H151+H125+H107+H83+H172+H180</f>
        <v>29679.7547854712</v>
      </c>
      <c r="J183" s="146"/>
      <c r="K183" s="146"/>
      <c r="L183" s="146"/>
      <c r="M183" s="146"/>
      <c r="N183" s="146"/>
      <c r="O183" s="146"/>
      <c r="P183" s="146"/>
      <c r="Q183" s="146"/>
      <c r="R183" s="146"/>
      <c r="S183" s="146"/>
      <c r="T183" s="146"/>
      <c r="U183" s="146"/>
      <c r="V183" s="146"/>
      <c r="W183" s="146"/>
      <c r="X183" s="146"/>
      <c r="Y183" s="146"/>
      <c r="Z183" s="146"/>
      <c r="AA183" s="146"/>
    </row>
    <row r="184" customFormat="false" ht="15.75" hidden="false" customHeight="false" outlineLevel="0" collapsed="false">
      <c r="A184" s="146"/>
      <c r="B184" s="146"/>
      <c r="C184" s="149"/>
      <c r="D184" s="149"/>
      <c r="E184" s="146"/>
      <c r="F184" s="194" t="s">
        <v>351</v>
      </c>
      <c r="G184" s="194"/>
      <c r="H184" s="194"/>
      <c r="I184" s="195" t="n">
        <f aca="false">I183*12</f>
        <v>356157.057425655</v>
      </c>
      <c r="J184" s="146"/>
      <c r="K184" s="146"/>
      <c r="L184" s="146"/>
      <c r="M184" s="146"/>
      <c r="N184" s="146"/>
      <c r="O184" s="146"/>
      <c r="P184" s="146"/>
      <c r="Q184" s="146"/>
      <c r="R184" s="146"/>
      <c r="S184" s="146"/>
      <c r="T184" s="146"/>
      <c r="U184" s="146"/>
      <c r="V184" s="146"/>
      <c r="W184" s="146"/>
      <c r="X184" s="146"/>
      <c r="Y184" s="146"/>
      <c r="Z184" s="146"/>
      <c r="AA184" s="146"/>
    </row>
    <row r="185" customFormat="false" ht="15.75" hidden="false" customHeight="false" outlineLevel="0" collapsed="false">
      <c r="A185" s="146"/>
      <c r="B185" s="146"/>
      <c r="C185" s="149"/>
      <c r="D185" s="149"/>
      <c r="E185" s="146"/>
      <c r="F185" s="196"/>
      <c r="G185" s="194" t="s">
        <v>352</v>
      </c>
      <c r="H185" s="196"/>
      <c r="I185" s="197" t="n">
        <f aca="false">ROUND(I164+I151+I125+I107+I83+I172+I180,0)</f>
        <v>7</v>
      </c>
      <c r="J185" s="146"/>
      <c r="K185" s="146"/>
      <c r="L185" s="146"/>
      <c r="M185" s="146"/>
      <c r="N185" s="146"/>
      <c r="O185" s="146"/>
      <c r="P185" s="146"/>
      <c r="Q185" s="146"/>
      <c r="R185" s="146"/>
      <c r="S185" s="146"/>
      <c r="T185" s="146"/>
      <c r="U185" s="146"/>
      <c r="V185" s="146"/>
      <c r="W185" s="146"/>
      <c r="X185" s="146"/>
      <c r="Y185" s="146"/>
      <c r="Z185" s="146"/>
      <c r="AA185" s="146"/>
    </row>
    <row r="186" customFormat="false" ht="15" hidden="false" customHeight="false" outlineLevel="0" collapsed="false">
      <c r="A186" s="146"/>
      <c r="B186" s="146"/>
      <c r="C186" s="149"/>
      <c r="D186" s="149"/>
      <c r="E186" s="146"/>
      <c r="F186" s="146"/>
      <c r="G186" s="146"/>
      <c r="H186" s="182"/>
      <c r="I186" s="182"/>
      <c r="J186" s="146"/>
      <c r="K186" s="146"/>
      <c r="L186" s="146"/>
      <c r="M186" s="146"/>
      <c r="N186" s="146"/>
      <c r="O186" s="146"/>
      <c r="P186" s="146"/>
      <c r="Q186" s="146"/>
      <c r="R186" s="146"/>
      <c r="S186" s="146"/>
      <c r="T186" s="146"/>
      <c r="U186" s="146"/>
      <c r="V186" s="146"/>
      <c r="W186" s="146"/>
      <c r="X186" s="146"/>
      <c r="Y186" s="146"/>
      <c r="Z186" s="146"/>
      <c r="AA186" s="146"/>
    </row>
    <row r="187" customFormat="false" ht="15" hidden="false" customHeight="false" outlineLevel="0" collapsed="false">
      <c r="A187" s="198" t="s">
        <v>353</v>
      </c>
      <c r="B187" s="198"/>
      <c r="C187" s="198"/>
      <c r="D187" s="198"/>
      <c r="E187" s="198"/>
      <c r="F187" s="198"/>
      <c r="G187" s="198"/>
      <c r="H187" s="198"/>
      <c r="I187" s="198"/>
      <c r="J187" s="146"/>
      <c r="K187" s="146"/>
      <c r="L187" s="146"/>
      <c r="M187" s="146"/>
      <c r="N187" s="146"/>
      <c r="O187" s="146"/>
      <c r="P187" s="146"/>
      <c r="Q187" s="146"/>
      <c r="R187" s="146"/>
      <c r="S187" s="146"/>
      <c r="T187" s="146"/>
      <c r="U187" s="146"/>
      <c r="V187" s="146"/>
      <c r="W187" s="146"/>
      <c r="X187" s="146"/>
      <c r="Y187" s="146"/>
      <c r="Z187" s="146"/>
      <c r="AA187" s="146"/>
    </row>
    <row r="188" customFormat="false" ht="14.25" hidden="false" customHeight="false" outlineLevel="0" collapsed="false">
      <c r="A188" s="146"/>
      <c r="B188" s="146"/>
      <c r="C188" s="149"/>
      <c r="D188" s="149"/>
      <c r="E188" s="146"/>
      <c r="F188" s="146"/>
      <c r="G188" s="146"/>
      <c r="H188" s="146"/>
      <c r="I188" s="146"/>
      <c r="J188" s="146"/>
      <c r="K188" s="146"/>
      <c r="L188" s="146"/>
      <c r="M188" s="146"/>
      <c r="N188" s="146"/>
      <c r="O188" s="146"/>
      <c r="P188" s="146"/>
      <c r="Q188" s="146"/>
      <c r="R188" s="146"/>
      <c r="S188" s="146"/>
      <c r="T188" s="146"/>
      <c r="U188" s="146"/>
      <c r="V188" s="146"/>
      <c r="W188" s="146"/>
      <c r="X188" s="146"/>
      <c r="Y188" s="146"/>
      <c r="Z188" s="146"/>
      <c r="AA188" s="146"/>
    </row>
    <row r="189" customFormat="false" ht="18.75" hidden="false" customHeight="false" outlineLevel="0" collapsed="false">
      <c r="A189" s="150" t="s">
        <v>201</v>
      </c>
      <c r="B189" s="150"/>
      <c r="C189" s="150"/>
      <c r="D189" s="150"/>
      <c r="E189" s="150"/>
      <c r="F189" s="150"/>
      <c r="G189" s="150"/>
      <c r="H189" s="150"/>
      <c r="I189" s="150"/>
      <c r="J189" s="146"/>
      <c r="K189" s="146"/>
      <c r="L189" s="146"/>
      <c r="M189" s="146"/>
      <c r="N189" s="146"/>
      <c r="O189" s="146"/>
      <c r="P189" s="146"/>
      <c r="Q189" s="146"/>
      <c r="R189" s="146"/>
      <c r="S189" s="146"/>
      <c r="T189" s="146"/>
      <c r="U189" s="146"/>
      <c r="V189" s="146"/>
      <c r="W189" s="146"/>
      <c r="X189" s="146"/>
      <c r="Y189" s="146"/>
      <c r="Z189" s="146"/>
      <c r="AA189" s="146"/>
    </row>
    <row r="190" customFormat="false" ht="15.75" hidden="false" customHeight="false" outlineLevel="0" collapsed="false">
      <c r="A190" s="151"/>
      <c r="B190" s="146"/>
      <c r="C190" s="146"/>
      <c r="D190" s="146"/>
      <c r="E190" s="152"/>
      <c r="F190" s="146"/>
      <c r="G190" s="146"/>
      <c r="H190" s="146"/>
      <c r="I190" s="146"/>
      <c r="J190" s="146"/>
      <c r="K190" s="146"/>
      <c r="L190" s="146"/>
      <c r="M190" s="146"/>
      <c r="N190" s="146"/>
      <c r="O190" s="146"/>
      <c r="P190" s="146"/>
      <c r="Q190" s="146"/>
      <c r="R190" s="146"/>
      <c r="S190" s="146"/>
      <c r="T190" s="146"/>
      <c r="U190" s="146"/>
      <c r="V190" s="146"/>
      <c r="W190" s="146"/>
      <c r="X190" s="146"/>
      <c r="Y190" s="146"/>
      <c r="Z190" s="146"/>
      <c r="AA190" s="146"/>
    </row>
    <row r="191" customFormat="false" ht="15.75" hidden="false" customHeight="false" outlineLevel="0" collapsed="false">
      <c r="A191" s="151" t="s">
        <v>202</v>
      </c>
      <c r="B191" s="146"/>
      <c r="C191" s="146"/>
      <c r="D191" s="146"/>
      <c r="E191" s="152"/>
      <c r="F191" s="153" t="s">
        <v>203</v>
      </c>
      <c r="G191" s="154"/>
      <c r="H191" s="154"/>
      <c r="I191" s="155" t="n">
        <f aca="false">$I$8</f>
        <v>4788.95059362231</v>
      </c>
      <c r="J191" s="146"/>
      <c r="K191" s="146"/>
      <c r="L191" s="146"/>
      <c r="M191" s="146"/>
      <c r="N191" s="146"/>
      <c r="O191" s="146"/>
      <c r="P191" s="146"/>
      <c r="Q191" s="146"/>
      <c r="R191" s="146"/>
      <c r="S191" s="146"/>
      <c r="T191" s="146"/>
      <c r="U191" s="146"/>
      <c r="V191" s="146"/>
      <c r="W191" s="146"/>
      <c r="X191" s="146"/>
      <c r="Y191" s="146"/>
      <c r="Z191" s="146"/>
      <c r="AA191" s="146"/>
    </row>
    <row r="192" customFormat="false" ht="15.75" hidden="false" customHeight="false" outlineLevel="0" collapsed="false">
      <c r="A192" s="151" t="s">
        <v>204</v>
      </c>
      <c r="B192" s="152"/>
      <c r="C192" s="152"/>
      <c r="D192" s="152"/>
      <c r="E192" s="152"/>
      <c r="F192" s="156" t="s">
        <v>205</v>
      </c>
      <c r="G192" s="154"/>
      <c r="H192" s="154"/>
      <c r="I192" s="157" t="n">
        <v>1000</v>
      </c>
      <c r="J192" s="146"/>
      <c r="K192" s="146"/>
      <c r="L192" s="146"/>
      <c r="M192" s="146"/>
      <c r="N192" s="146"/>
      <c r="O192" s="146"/>
      <c r="P192" s="146"/>
      <c r="Q192" s="146"/>
      <c r="R192" s="146"/>
      <c r="S192" s="146"/>
      <c r="T192" s="146"/>
      <c r="U192" s="146"/>
      <c r="V192" s="146"/>
      <c r="W192" s="146"/>
      <c r="X192" s="146"/>
      <c r="Y192" s="146"/>
      <c r="Z192" s="146"/>
      <c r="AA192" s="146"/>
    </row>
    <row r="193" customFormat="false" ht="15.75" hidden="false" customHeight="false" outlineLevel="0" collapsed="false">
      <c r="A193" s="151"/>
      <c r="B193" s="152"/>
      <c r="C193" s="152"/>
      <c r="D193" s="152"/>
      <c r="E193" s="152"/>
      <c r="F193" s="153" t="s">
        <v>206</v>
      </c>
      <c r="G193" s="154"/>
      <c r="H193" s="154"/>
      <c r="I193" s="158" t="n">
        <f aca="false">I191/I192</f>
        <v>4.78895059362231</v>
      </c>
      <c r="J193" s="146"/>
      <c r="K193" s="146"/>
      <c r="L193" s="146"/>
      <c r="M193" s="146"/>
      <c r="N193" s="146"/>
      <c r="O193" s="146"/>
      <c r="P193" s="146"/>
      <c r="Q193" s="146"/>
      <c r="R193" s="146"/>
      <c r="S193" s="146"/>
      <c r="T193" s="146"/>
      <c r="U193" s="146"/>
      <c r="V193" s="146"/>
      <c r="W193" s="146"/>
      <c r="X193" s="146"/>
      <c r="Y193" s="146"/>
      <c r="Z193" s="146"/>
      <c r="AA193" s="146"/>
    </row>
    <row r="194" customFormat="false" ht="18.75" hidden="false" customHeight="false" outlineLevel="0" collapsed="false">
      <c r="A194" s="151"/>
      <c r="B194" s="152"/>
      <c r="C194" s="152"/>
      <c r="D194" s="152"/>
      <c r="E194" s="152"/>
      <c r="F194" s="159"/>
      <c r="G194" s="159"/>
      <c r="H194" s="159"/>
      <c r="I194" s="159"/>
      <c r="J194" s="146"/>
      <c r="K194" s="146"/>
      <c r="L194" s="146"/>
      <c r="M194" s="146"/>
      <c r="N194" s="146"/>
      <c r="O194" s="146"/>
      <c r="P194" s="146"/>
      <c r="Q194" s="146"/>
      <c r="R194" s="146"/>
      <c r="S194" s="146"/>
      <c r="T194" s="146"/>
      <c r="U194" s="146"/>
      <c r="V194" s="146"/>
      <c r="W194" s="146"/>
      <c r="X194" s="146"/>
      <c r="Y194" s="146"/>
      <c r="Z194" s="146"/>
      <c r="AA194" s="146"/>
    </row>
    <row r="195" customFormat="false" ht="45" hidden="false" customHeight="false" outlineLevel="0" collapsed="false">
      <c r="A195" s="160" t="s">
        <v>207</v>
      </c>
      <c r="B195" s="161" t="s">
        <v>208</v>
      </c>
      <c r="C195" s="161" t="s">
        <v>209</v>
      </c>
      <c r="D195" s="161" t="s">
        <v>210</v>
      </c>
      <c r="E195" s="161" t="s">
        <v>211</v>
      </c>
      <c r="F195" s="161" t="s">
        <v>212</v>
      </c>
      <c r="G195" s="162" t="s">
        <v>213</v>
      </c>
      <c r="H195" s="161" t="s">
        <v>10</v>
      </c>
      <c r="I195" s="161" t="s">
        <v>214</v>
      </c>
      <c r="J195" s="146"/>
      <c r="K195" s="146"/>
      <c r="L195" s="146"/>
      <c r="M195" s="146"/>
      <c r="N195" s="146"/>
      <c r="O195" s="146"/>
      <c r="P195" s="146"/>
      <c r="Q195" s="146"/>
      <c r="R195" s="146"/>
      <c r="S195" s="146"/>
      <c r="T195" s="146"/>
      <c r="U195" s="146"/>
      <c r="V195" s="146"/>
      <c r="W195" s="146"/>
      <c r="X195" s="146"/>
      <c r="Y195" s="146"/>
      <c r="Z195" s="146"/>
      <c r="AA195" s="146"/>
    </row>
    <row r="196" customFormat="false" ht="15.75" hidden="false" customHeight="true" outlineLevel="0" collapsed="false">
      <c r="A196" s="163" t="s">
        <v>215</v>
      </c>
      <c r="B196" s="164" t="n">
        <v>59.84</v>
      </c>
      <c r="C196" s="165"/>
      <c r="D196" s="165" t="n">
        <v>1</v>
      </c>
      <c r="E196" s="166" t="n">
        <f aca="false">IF(ISBLANK(C196),0,C196*22)+IF(ISBLANK(D196),0,D196*4)</f>
        <v>4</v>
      </c>
      <c r="F196" s="167" t="n">
        <f aca="false">B196*E196</f>
        <v>239.36</v>
      </c>
      <c r="G196" s="167" t="n">
        <f aca="false">F196/22</f>
        <v>10.88</v>
      </c>
      <c r="H196" s="167" t="n">
        <f aca="false">G196*$I$10</f>
        <v>52.1037824586108</v>
      </c>
      <c r="I196" s="168" t="n">
        <f aca="false">G196/$I$9</f>
        <v>0.01088</v>
      </c>
    </row>
    <row r="197" customFormat="false" ht="15.75" hidden="false" customHeight="true" outlineLevel="0" collapsed="false">
      <c r="A197" s="169" t="s">
        <v>216</v>
      </c>
      <c r="B197" s="166" t="n">
        <v>59.83</v>
      </c>
      <c r="C197" s="165"/>
      <c r="D197" s="165" t="n">
        <v>1</v>
      </c>
      <c r="E197" s="166" t="n">
        <f aca="false">IF(ISBLANK(C197),0,C197*22)+IF(ISBLANK(D197),0,D197*4)</f>
        <v>4</v>
      </c>
      <c r="F197" s="167" t="n">
        <f aca="false">B197*E197</f>
        <v>239.32</v>
      </c>
      <c r="G197" s="167" t="n">
        <f aca="false">F197/22</f>
        <v>10.8781818181818</v>
      </c>
      <c r="H197" s="167" t="n">
        <f aca="false">G197*$I$10</f>
        <v>52.0950752757133</v>
      </c>
      <c r="I197" s="168" t="n">
        <f aca="false">G197/$I$9</f>
        <v>0.0108781818181818</v>
      </c>
    </row>
    <row r="198" customFormat="false" ht="15.75" hidden="false" customHeight="true" outlineLevel="0" collapsed="false">
      <c r="A198" s="170" t="s">
        <v>217</v>
      </c>
      <c r="B198" s="166" t="n">
        <v>52.74</v>
      </c>
      <c r="C198" s="165"/>
      <c r="D198" s="165" t="n">
        <v>1</v>
      </c>
      <c r="E198" s="166" t="n">
        <f aca="false">IF(ISBLANK(C198),0,C198*22)+IF(ISBLANK(D198),0,D198*4)</f>
        <v>4</v>
      </c>
      <c r="F198" s="167" t="n">
        <f aca="false">B198*E198</f>
        <v>210.96</v>
      </c>
      <c r="G198" s="167" t="n">
        <f aca="false">F198/22</f>
        <v>9.58909090909091</v>
      </c>
      <c r="H198" s="167" t="n">
        <f aca="false">G198*$I$10</f>
        <v>45.9216826013892</v>
      </c>
      <c r="I198" s="168" t="n">
        <f aca="false">G198/$I$9</f>
        <v>0.00958909090909091</v>
      </c>
    </row>
    <row r="199" customFormat="false" ht="15.75" hidden="false" customHeight="true" outlineLevel="0" collapsed="false">
      <c r="A199" s="170" t="s">
        <v>218</v>
      </c>
      <c r="B199" s="166" t="n">
        <v>45.41</v>
      </c>
      <c r="C199" s="165"/>
      <c r="D199" s="165" t="n">
        <v>1</v>
      </c>
      <c r="E199" s="166" t="n">
        <f aca="false">IF(ISBLANK(C199),0,C199*22)+IF(ISBLANK(D199),0,D199*4)</f>
        <v>4</v>
      </c>
      <c r="F199" s="167" t="n">
        <f aca="false">B199*E199</f>
        <v>181.64</v>
      </c>
      <c r="G199" s="167" t="n">
        <f aca="false">F199/22</f>
        <v>8.25636363636364</v>
      </c>
      <c r="H199" s="167" t="n">
        <f aca="false">G199*$I$10</f>
        <v>39.5393175375253</v>
      </c>
      <c r="I199" s="168" t="n">
        <f aca="false">G199/$I$9</f>
        <v>0.00825636363636364</v>
      </c>
    </row>
    <row r="200" customFormat="false" ht="15.75" hidden="false" customHeight="true" outlineLevel="0" collapsed="false">
      <c r="A200" s="170" t="s">
        <v>219</v>
      </c>
      <c r="B200" s="166" t="n">
        <v>46.29</v>
      </c>
      <c r="C200" s="165"/>
      <c r="D200" s="165" t="n">
        <v>1</v>
      </c>
      <c r="E200" s="166" t="n">
        <f aca="false">IF(ISBLANK(C200),0,C200*22)+IF(ISBLANK(D200),0,D200*4)</f>
        <v>4</v>
      </c>
      <c r="F200" s="167" t="n">
        <f aca="false">B200*E200</f>
        <v>185.16</v>
      </c>
      <c r="G200" s="167" t="n">
        <f aca="false">F200/22</f>
        <v>8.41636363636364</v>
      </c>
      <c r="H200" s="167" t="n">
        <f aca="false">G200*$I$10</f>
        <v>40.3055496325049</v>
      </c>
      <c r="I200" s="168" t="n">
        <f aca="false">G200/$I$9</f>
        <v>0.00841636363636364</v>
      </c>
    </row>
    <row r="201" customFormat="false" ht="15.75" hidden="false" customHeight="true" outlineLevel="0" collapsed="false">
      <c r="A201" s="170" t="s">
        <v>220</v>
      </c>
      <c r="B201" s="166" t="n">
        <v>63.85</v>
      </c>
      <c r="C201" s="165"/>
      <c r="D201" s="165" t="n">
        <v>1</v>
      </c>
      <c r="E201" s="166" t="n">
        <f aca="false">IF(ISBLANK(C201),0,C201*22)+IF(ISBLANK(D201),0,D201*4)</f>
        <v>4</v>
      </c>
      <c r="F201" s="167" t="n">
        <f aca="false">B201*E201</f>
        <v>255.4</v>
      </c>
      <c r="G201" s="167" t="n">
        <f aca="false">F201/22</f>
        <v>11.6090909090909</v>
      </c>
      <c r="H201" s="167" t="n">
        <f aca="false">G201*$I$10</f>
        <v>55.5953628005063</v>
      </c>
      <c r="I201" s="168" t="n">
        <f aca="false">G201/$I$9</f>
        <v>0.0116090909090909</v>
      </c>
    </row>
    <row r="202" customFormat="false" ht="15.75" hidden="false" customHeight="true" outlineLevel="0" collapsed="false">
      <c r="A202" s="171" t="s">
        <v>221</v>
      </c>
      <c r="B202" s="166" t="n">
        <v>54.96</v>
      </c>
      <c r="C202" s="165"/>
      <c r="D202" s="165" t="n">
        <v>1</v>
      </c>
      <c r="E202" s="166" t="n">
        <f aca="false">IF(ISBLANK(C202),0,C202*22)+IF(ISBLANK(D202),0,D202*4)</f>
        <v>4</v>
      </c>
      <c r="F202" s="167" t="n">
        <f aca="false">B202*E202</f>
        <v>219.84</v>
      </c>
      <c r="G202" s="167" t="n">
        <f aca="false">F202/22</f>
        <v>9.99272727272727</v>
      </c>
      <c r="H202" s="167" t="n">
        <f aca="false">G202*$I$10</f>
        <v>47.8546772046331</v>
      </c>
      <c r="I202" s="168" t="n">
        <f aca="false">G202/$I$9</f>
        <v>0.00999272727272727</v>
      </c>
    </row>
    <row r="203" customFormat="false" ht="15.75" hidden="false" customHeight="true" outlineLevel="0" collapsed="false">
      <c r="A203" s="163" t="s">
        <v>222</v>
      </c>
      <c r="B203" s="164" t="n">
        <v>54.96</v>
      </c>
      <c r="C203" s="165"/>
      <c r="D203" s="165" t="n">
        <v>1</v>
      </c>
      <c r="E203" s="166" t="n">
        <f aca="false">IF(ISBLANK(C203),0,C203*22)+IF(ISBLANK(D203),0,D203*4)</f>
        <v>4</v>
      </c>
      <c r="F203" s="167" t="n">
        <f aca="false">B203*E203</f>
        <v>219.84</v>
      </c>
      <c r="G203" s="167" t="n">
        <f aca="false">F203/22</f>
        <v>9.99272727272727</v>
      </c>
      <c r="H203" s="167" t="n">
        <f aca="false">G203*$I$10</f>
        <v>47.8546772046331</v>
      </c>
      <c r="I203" s="168" t="n">
        <f aca="false">G203/$I$9</f>
        <v>0.00999272727272727</v>
      </c>
    </row>
    <row r="204" customFormat="false" ht="15.75" hidden="false" customHeight="true" outlineLevel="0" collapsed="false">
      <c r="A204" s="163" t="s">
        <v>223</v>
      </c>
      <c r="B204" s="164" t="n">
        <v>54.96</v>
      </c>
      <c r="C204" s="165"/>
      <c r="D204" s="165" t="n">
        <v>1</v>
      </c>
      <c r="E204" s="166" t="n">
        <f aca="false">IF(ISBLANK(C204),0,C204*22)+IF(ISBLANK(D204),0,D204*4)</f>
        <v>4</v>
      </c>
      <c r="F204" s="167" t="n">
        <f aca="false">B204*E204</f>
        <v>219.84</v>
      </c>
      <c r="G204" s="167" t="n">
        <f aca="false">F204/22</f>
        <v>9.99272727272727</v>
      </c>
      <c r="H204" s="167" t="n">
        <f aca="false">G204*$I$10</f>
        <v>47.8546772046331</v>
      </c>
      <c r="I204" s="168" t="n">
        <f aca="false">G204/$I$9</f>
        <v>0.00999272727272727</v>
      </c>
    </row>
    <row r="205" customFormat="false" ht="15.75" hidden="false" customHeight="true" outlineLevel="0" collapsed="false">
      <c r="A205" s="163" t="s">
        <v>224</v>
      </c>
      <c r="B205" s="164" t="n">
        <v>54.96</v>
      </c>
      <c r="C205" s="165"/>
      <c r="D205" s="165" t="n">
        <v>1</v>
      </c>
      <c r="E205" s="166" t="n">
        <f aca="false">IF(ISBLANK(C205),0,C205*22)+IF(ISBLANK(D205),0,D205*4)</f>
        <v>4</v>
      </c>
      <c r="F205" s="167" t="n">
        <f aca="false">B205*E205</f>
        <v>219.84</v>
      </c>
      <c r="G205" s="167" t="n">
        <f aca="false">F205/22</f>
        <v>9.99272727272727</v>
      </c>
      <c r="H205" s="167" t="n">
        <f aca="false">G205*$I$10</f>
        <v>47.8546772046331</v>
      </c>
      <c r="I205" s="168" t="n">
        <f aca="false">G205/$I$9</f>
        <v>0.00999272727272727</v>
      </c>
    </row>
    <row r="206" customFormat="false" ht="15.75" hidden="false" customHeight="true" outlineLevel="0" collapsed="false">
      <c r="A206" s="170" t="s">
        <v>225</v>
      </c>
      <c r="B206" s="164" t="n">
        <v>54.96</v>
      </c>
      <c r="C206" s="165"/>
      <c r="D206" s="165" t="n">
        <v>1</v>
      </c>
      <c r="E206" s="166" t="n">
        <f aca="false">IF(ISBLANK(C206),0,C206*22)+IF(ISBLANK(D206),0,D206*4)</f>
        <v>4</v>
      </c>
      <c r="F206" s="167" t="n">
        <f aca="false">B206*E206</f>
        <v>219.84</v>
      </c>
      <c r="G206" s="167" t="n">
        <f aca="false">F206/22</f>
        <v>9.99272727272727</v>
      </c>
      <c r="H206" s="167" t="n">
        <f aca="false">G206*$I$10</f>
        <v>47.8546772046331</v>
      </c>
      <c r="I206" s="168" t="n">
        <f aca="false">G206/$I$9</f>
        <v>0.00999272727272727</v>
      </c>
    </row>
    <row r="207" customFormat="false" ht="15.75" hidden="false" customHeight="true" outlineLevel="0" collapsed="false">
      <c r="A207" s="169" t="s">
        <v>226</v>
      </c>
      <c r="B207" s="166" t="n">
        <v>54.96</v>
      </c>
      <c r="C207" s="165"/>
      <c r="D207" s="165" t="n">
        <v>1</v>
      </c>
      <c r="E207" s="166" t="n">
        <f aca="false">IF(ISBLANK(C207),0,C207*22)+IF(ISBLANK(D207),0,D207*4)</f>
        <v>4</v>
      </c>
      <c r="F207" s="167" t="n">
        <f aca="false">B207*E207</f>
        <v>219.84</v>
      </c>
      <c r="G207" s="167" t="n">
        <f aca="false">F207/22</f>
        <v>9.99272727272727</v>
      </c>
      <c r="H207" s="167" t="n">
        <f aca="false">G207*$I$10</f>
        <v>47.8546772046331</v>
      </c>
      <c r="I207" s="168" t="n">
        <f aca="false">G207/$I$9</f>
        <v>0.00999272727272727</v>
      </c>
    </row>
    <row r="208" customFormat="false" ht="15.75" hidden="false" customHeight="true" outlineLevel="0" collapsed="false">
      <c r="A208" s="170" t="s">
        <v>227</v>
      </c>
      <c r="B208" s="166" t="n">
        <v>58.58</v>
      </c>
      <c r="C208" s="165"/>
      <c r="D208" s="165" t="n">
        <v>1</v>
      </c>
      <c r="E208" s="166" t="n">
        <f aca="false">IF(ISBLANK(C208),0,C208*22)+IF(ISBLANK(D208),0,D208*4)</f>
        <v>4</v>
      </c>
      <c r="F208" s="167" t="n">
        <f aca="false">B208*E208</f>
        <v>234.32</v>
      </c>
      <c r="G208" s="167" t="n">
        <f aca="false">F208/22</f>
        <v>10.6509090909091</v>
      </c>
      <c r="H208" s="167" t="n">
        <f aca="false">G208*$I$10</f>
        <v>51.0066774135264</v>
      </c>
      <c r="I208" s="168" t="n">
        <f aca="false">G208/$I$9</f>
        <v>0.0106509090909091</v>
      </c>
    </row>
    <row r="209" customFormat="false" ht="15.75" hidden="false" customHeight="true" outlineLevel="0" collapsed="false">
      <c r="A209" s="170" t="s">
        <v>228</v>
      </c>
      <c r="B209" s="166" t="n">
        <v>96.66</v>
      </c>
      <c r="C209" s="165"/>
      <c r="D209" s="165" t="n">
        <v>2</v>
      </c>
      <c r="E209" s="166" t="n">
        <f aca="false">IF(ISBLANK(C209),0,C209*22)+IF(ISBLANK(D209),0,D209*4)</f>
        <v>8</v>
      </c>
      <c r="F209" s="167" t="n">
        <f aca="false">B209*E209</f>
        <v>773.28</v>
      </c>
      <c r="G209" s="167" t="n">
        <f aca="false">F209/22</f>
        <v>35.1490909090909</v>
      </c>
      <c r="H209" s="167" t="n">
        <f aca="false">G209*$I$10</f>
        <v>168.327259774376</v>
      </c>
      <c r="I209" s="168" t="n">
        <f aca="false">G209/$I$9</f>
        <v>0.0351490909090909</v>
      </c>
    </row>
    <row r="210" customFormat="false" ht="15.75" hidden="false" customHeight="true" outlineLevel="0" collapsed="false">
      <c r="A210" s="170" t="s">
        <v>229</v>
      </c>
      <c r="B210" s="166" t="n">
        <v>22.45</v>
      </c>
      <c r="C210" s="165"/>
      <c r="D210" s="165" t="n">
        <v>2</v>
      </c>
      <c r="E210" s="166" t="n">
        <f aca="false">IF(ISBLANK(C210),0,C210*22)+IF(ISBLANK(D210),0,D210*4)</f>
        <v>8</v>
      </c>
      <c r="F210" s="167" t="n">
        <f aca="false">B210*E210</f>
        <v>179.6</v>
      </c>
      <c r="G210" s="167" t="n">
        <f aca="false">F210/22</f>
        <v>8.16363636363636</v>
      </c>
      <c r="H210" s="167" t="n">
        <f aca="false">G210*$I$10</f>
        <v>39.0952512097531</v>
      </c>
      <c r="I210" s="168" t="n">
        <f aca="false">G210/$I$9</f>
        <v>0.00816363636363636</v>
      </c>
    </row>
    <row r="211" customFormat="false" ht="15.75" hidden="false" customHeight="true" outlineLevel="0" collapsed="false">
      <c r="A211" s="170" t="s">
        <v>230</v>
      </c>
      <c r="B211" s="166" t="n">
        <v>21.51</v>
      </c>
      <c r="C211" s="165"/>
      <c r="D211" s="165" t="n">
        <v>2</v>
      </c>
      <c r="E211" s="166" t="n">
        <f aca="false">IF(ISBLANK(C211),0,C211*22)+IF(ISBLANK(D211),0,D211*4)</f>
        <v>8</v>
      </c>
      <c r="F211" s="167" t="n">
        <f aca="false">B211*E211</f>
        <v>172.08</v>
      </c>
      <c r="G211" s="167" t="n">
        <f aca="false">F211/22</f>
        <v>7.82181818181818</v>
      </c>
      <c r="H211" s="167" t="n">
        <f aca="false">G211*$I$10</f>
        <v>37.458300825024</v>
      </c>
      <c r="I211" s="168" t="n">
        <f aca="false">G211/$I$9</f>
        <v>0.00782181818181818</v>
      </c>
    </row>
    <row r="212" customFormat="false" ht="15.75" hidden="false" customHeight="true" outlineLevel="0" collapsed="false">
      <c r="A212" s="171" t="s">
        <v>231</v>
      </c>
      <c r="B212" s="172" t="n">
        <v>13.33</v>
      </c>
      <c r="C212" s="165"/>
      <c r="D212" s="165" t="n">
        <v>2</v>
      </c>
      <c r="E212" s="166" t="n">
        <f aca="false">IF(ISBLANK(C212),0,C212*22)+IF(ISBLANK(D212),0,D212*4)</f>
        <v>8</v>
      </c>
      <c r="F212" s="167" t="n">
        <f aca="false">B212*E212</f>
        <v>106.64</v>
      </c>
      <c r="G212" s="167" t="n">
        <f aca="false">F212/22</f>
        <v>4.84727272727273</v>
      </c>
      <c r="H212" s="167" t="n">
        <f aca="false">G212*$I$10</f>
        <v>23.213349604722</v>
      </c>
      <c r="I212" s="168" t="n">
        <f aca="false">G212/$I$9</f>
        <v>0.00484727272727273</v>
      </c>
    </row>
    <row r="213" customFormat="false" ht="15.75" hidden="false" customHeight="true" outlineLevel="0" collapsed="false">
      <c r="A213" s="173" t="s">
        <v>232</v>
      </c>
      <c r="B213" s="174" t="n">
        <v>11.3</v>
      </c>
      <c r="C213" s="175"/>
      <c r="D213" s="165" t="n">
        <v>2</v>
      </c>
      <c r="E213" s="166" t="n">
        <f aca="false">IF(ISBLANK(C213),0,C213*22)+IF(ISBLANK(D213),0,D213*4)</f>
        <v>8</v>
      </c>
      <c r="F213" s="167" t="n">
        <f aca="false">B213*E213</f>
        <v>90.4</v>
      </c>
      <c r="G213" s="167" t="n">
        <f aca="false">F213/22</f>
        <v>4.10909090909091</v>
      </c>
      <c r="H213" s="167" t="n">
        <f aca="false">G213*$I$10</f>
        <v>19.678233348339</v>
      </c>
      <c r="I213" s="168" t="n">
        <f aca="false">G213/$I$9</f>
        <v>0.00410909090909091</v>
      </c>
    </row>
    <row r="214" customFormat="false" ht="15.75" hidden="false" customHeight="true" outlineLevel="0" collapsed="false">
      <c r="A214" s="176" t="s">
        <v>233</v>
      </c>
      <c r="B214" s="174" t="n">
        <v>11.35</v>
      </c>
      <c r="C214" s="175"/>
      <c r="D214" s="165" t="n">
        <v>2</v>
      </c>
      <c r="E214" s="166" t="n">
        <f aca="false">IF(ISBLANK(C214),0,C214*22)+IF(ISBLANK(D214),0,D214*4)</f>
        <v>8</v>
      </c>
      <c r="F214" s="167" t="n">
        <f aca="false">B214*E214</f>
        <v>90.8</v>
      </c>
      <c r="G214" s="167" t="n">
        <f aca="false">F214/22</f>
        <v>4.12727272727273</v>
      </c>
      <c r="H214" s="167" t="n">
        <f aca="false">G214*$I$10</f>
        <v>19.7653051773139</v>
      </c>
      <c r="I214" s="168" t="n">
        <f aca="false">G214/$I$9</f>
        <v>0.00412727272727273</v>
      </c>
    </row>
    <row r="215" customFormat="false" ht="15.75" hidden="false" customHeight="true" outlineLevel="0" collapsed="false">
      <c r="A215" s="176" t="s">
        <v>234</v>
      </c>
      <c r="B215" s="174" t="n">
        <v>13.15</v>
      </c>
      <c r="C215" s="175"/>
      <c r="D215" s="165" t="n">
        <v>2</v>
      </c>
      <c r="E215" s="166" t="n">
        <f aca="false">IF(ISBLANK(C215),0,C215*22)+IF(ISBLANK(D215),0,D215*4)</f>
        <v>8</v>
      </c>
      <c r="F215" s="167" t="n">
        <f aca="false">B215*E215</f>
        <v>105.2</v>
      </c>
      <c r="G215" s="167" t="n">
        <f aca="false">F215/22</f>
        <v>4.78181818181818</v>
      </c>
      <c r="H215" s="167" t="n">
        <f aca="false">G215*$I$10</f>
        <v>22.8998910204122</v>
      </c>
      <c r="I215" s="168" t="n">
        <f aca="false">G215/$I$9</f>
        <v>0.00478181818181818</v>
      </c>
    </row>
    <row r="216" customFormat="false" ht="15.75" hidden="false" customHeight="true" outlineLevel="0" collapsed="false">
      <c r="A216" s="176" t="s">
        <v>235</v>
      </c>
      <c r="B216" s="174" t="n">
        <v>14.96</v>
      </c>
      <c r="C216" s="175"/>
      <c r="D216" s="165" t="n">
        <v>1</v>
      </c>
      <c r="E216" s="166" t="n">
        <f aca="false">IF(ISBLANK(C216),0,C216*22)+IF(ISBLANK(D216),0,D216*4)</f>
        <v>4</v>
      </c>
      <c r="F216" s="167" t="n">
        <f aca="false">B216*E216</f>
        <v>59.84</v>
      </c>
      <c r="G216" s="167" t="n">
        <f aca="false">F216/22</f>
        <v>2.72</v>
      </c>
      <c r="H216" s="167" t="n">
        <f aca="false">G216*$I$10</f>
        <v>13.0259456146527</v>
      </c>
      <c r="I216" s="168" t="n">
        <f aca="false">G216/$I$9</f>
        <v>0.00272</v>
      </c>
    </row>
    <row r="217" customFormat="false" ht="15.75" hidden="false" customHeight="true" outlineLevel="0" collapsed="false">
      <c r="A217" s="176" t="s">
        <v>236</v>
      </c>
      <c r="B217" s="174" t="n">
        <v>148.58</v>
      </c>
      <c r="C217" s="175"/>
      <c r="D217" s="165" t="n">
        <v>2</v>
      </c>
      <c r="E217" s="166" t="n">
        <f aca="false">IF(ISBLANK(C217),0,C217*22)+IF(ISBLANK(D217),0,D217*4)</f>
        <v>8</v>
      </c>
      <c r="F217" s="167" t="n">
        <f aca="false">B217*E217</f>
        <v>1188.64</v>
      </c>
      <c r="G217" s="167" t="n">
        <f aca="false">F217/22</f>
        <v>54.0290909090909</v>
      </c>
      <c r="H217" s="167" t="n">
        <f aca="false">G217*$I$10</f>
        <v>258.742646981965</v>
      </c>
      <c r="I217" s="168" t="n">
        <f aca="false">G217/$I$9</f>
        <v>0.0540290909090909</v>
      </c>
    </row>
    <row r="218" customFormat="false" ht="15.75" hidden="false" customHeight="true" outlineLevel="0" collapsed="false">
      <c r="A218" s="176" t="s">
        <v>237</v>
      </c>
      <c r="B218" s="174" t="n">
        <v>8.8</v>
      </c>
      <c r="C218" s="175"/>
      <c r="D218" s="165" t="n">
        <v>0.25</v>
      </c>
      <c r="E218" s="166" t="n">
        <f aca="false">IF(ISBLANK(C218),0,C218*22)+IF(ISBLANK(D218),0,D218*4)</f>
        <v>1</v>
      </c>
      <c r="F218" s="167" t="n">
        <f aca="false">B218*E218</f>
        <v>8.8</v>
      </c>
      <c r="G218" s="167" t="n">
        <f aca="false">F218/22</f>
        <v>0.4</v>
      </c>
      <c r="H218" s="167" t="n">
        <f aca="false">G218*$I$10</f>
        <v>1.91558023744892</v>
      </c>
      <c r="I218" s="168" t="n">
        <f aca="false">G218/$I$9</f>
        <v>0.0004</v>
      </c>
    </row>
    <row r="219" customFormat="false" ht="15.75" hidden="false" customHeight="true" outlineLevel="0" collapsed="false">
      <c r="A219" s="176" t="s">
        <v>238</v>
      </c>
      <c r="B219" s="174" t="n">
        <v>29.79</v>
      </c>
      <c r="C219" s="175"/>
      <c r="D219" s="165" t="n">
        <v>0.25</v>
      </c>
      <c r="E219" s="166" t="n">
        <f aca="false">IF(ISBLANK(C219),0,C219*22)+IF(ISBLANK(D219),0,D219*4)</f>
        <v>1</v>
      </c>
      <c r="F219" s="167" t="n">
        <f aca="false">B219*E219</f>
        <v>29.79</v>
      </c>
      <c r="G219" s="167" t="n">
        <f aca="false">F219/22</f>
        <v>1.35409090909091</v>
      </c>
      <c r="H219" s="167" t="n">
        <f aca="false">G219*$I$10</f>
        <v>6.48467446290949</v>
      </c>
      <c r="I219" s="168" t="n">
        <f aca="false">G219/$I$9</f>
        <v>0.00135409090909091</v>
      </c>
    </row>
    <row r="220" customFormat="false" ht="15.75" hidden="false" customHeight="true" outlineLevel="0" collapsed="false">
      <c r="A220" s="176" t="s">
        <v>239</v>
      </c>
      <c r="B220" s="174" t="n">
        <v>27.74</v>
      </c>
      <c r="C220" s="175"/>
      <c r="D220" s="165" t="n">
        <v>0.25</v>
      </c>
      <c r="E220" s="166" t="n">
        <f aca="false">IF(ISBLANK(C220),0,C220*22)+IF(ISBLANK(D220),0,D220*4)</f>
        <v>1</v>
      </c>
      <c r="F220" s="167" t="n">
        <f aca="false">B220*E220</f>
        <v>27.74</v>
      </c>
      <c r="G220" s="167" t="n">
        <f aca="false">F220/22</f>
        <v>1.26090909090909</v>
      </c>
      <c r="H220" s="167" t="n">
        <f aca="false">G220*$I$10</f>
        <v>6.03843133941286</v>
      </c>
      <c r="I220" s="168" t="n">
        <f aca="false">G220/$I$9</f>
        <v>0.00126090909090909</v>
      </c>
    </row>
    <row r="221" customFormat="false" ht="15.75" hidden="false" customHeight="true" outlineLevel="0" collapsed="false">
      <c r="A221" s="176" t="s">
        <v>240</v>
      </c>
      <c r="B221" s="174" t="n">
        <v>30.94</v>
      </c>
      <c r="C221" s="175"/>
      <c r="D221" s="165" t="n">
        <v>0.25</v>
      </c>
      <c r="E221" s="166" t="n">
        <f aca="false">IF(ISBLANK(C221),0,C221*22)+IF(ISBLANK(D221),0,D221*4)</f>
        <v>1</v>
      </c>
      <c r="F221" s="167" t="n">
        <f aca="false">B221*E221</f>
        <v>30.94</v>
      </c>
      <c r="G221" s="167" t="n">
        <f aca="false">F221/22</f>
        <v>1.40636363636364</v>
      </c>
      <c r="H221" s="167" t="n">
        <f aca="false">G221*$I$10</f>
        <v>6.73500597121247</v>
      </c>
      <c r="I221" s="168" t="n">
        <f aca="false">G221/$I$9</f>
        <v>0.00140636363636364</v>
      </c>
    </row>
    <row r="222" customFormat="false" ht="15.75" hidden="false" customHeight="true" outlineLevel="0" collapsed="false">
      <c r="A222" s="176" t="s">
        <v>241</v>
      </c>
      <c r="B222" s="174" t="n">
        <v>94.85</v>
      </c>
      <c r="C222" s="175"/>
      <c r="D222" s="165" t="n">
        <v>1</v>
      </c>
      <c r="E222" s="166" t="n">
        <f aca="false">IF(ISBLANK(C222),0,C222*22)+IF(ISBLANK(D222),0,D222*4)</f>
        <v>4</v>
      </c>
      <c r="F222" s="167" t="n">
        <f aca="false">B222*E222</f>
        <v>379.4</v>
      </c>
      <c r="G222" s="167" t="n">
        <f aca="false">F222/22</f>
        <v>17.2454545454545</v>
      </c>
      <c r="H222" s="167" t="n">
        <f aca="false">G222*$I$10</f>
        <v>82.5876297827412</v>
      </c>
      <c r="I222" s="168" t="n">
        <f aca="false">G222/$I$9</f>
        <v>0.0172454545454545</v>
      </c>
    </row>
    <row r="223" customFormat="false" ht="15.75" hidden="false" customHeight="true" outlineLevel="0" collapsed="false">
      <c r="A223" s="176" t="s">
        <v>242</v>
      </c>
      <c r="B223" s="174" t="n">
        <v>15.18</v>
      </c>
      <c r="C223" s="175"/>
      <c r="D223" s="165" t="n">
        <v>1</v>
      </c>
      <c r="E223" s="166" t="n">
        <f aca="false">IF(ISBLANK(C223),0,C223*22)+IF(ISBLANK(D223),0,D223*4)</f>
        <v>4</v>
      </c>
      <c r="F223" s="167" t="n">
        <f aca="false">B223*E223</f>
        <v>60.72</v>
      </c>
      <c r="G223" s="167" t="n">
        <f aca="false">F223/22</f>
        <v>2.76</v>
      </c>
      <c r="H223" s="167" t="n">
        <f aca="false">G223*$I$10</f>
        <v>13.2175036383976</v>
      </c>
      <c r="I223" s="168" t="n">
        <f aca="false">G223/$I$9</f>
        <v>0.00276</v>
      </c>
    </row>
    <row r="224" customFormat="false" ht="15.75" hidden="false" customHeight="true" outlineLevel="0" collapsed="false">
      <c r="A224" s="176" t="s">
        <v>243</v>
      </c>
      <c r="B224" s="174" t="n">
        <v>20.59</v>
      </c>
      <c r="C224" s="175"/>
      <c r="D224" s="165" t="n">
        <v>1</v>
      </c>
      <c r="E224" s="166" t="n">
        <f aca="false">IF(ISBLANK(C224),0,C224*22)+IF(ISBLANK(D224),0,D224*4)</f>
        <v>4</v>
      </c>
      <c r="F224" s="167" t="n">
        <f aca="false">B224*E224</f>
        <v>82.36</v>
      </c>
      <c r="G224" s="167" t="n">
        <f aca="false">F224/22</f>
        <v>3.74363636363636</v>
      </c>
      <c r="H224" s="167" t="n">
        <f aca="false">G224*$I$10</f>
        <v>17.9280895859424</v>
      </c>
      <c r="I224" s="168" t="n">
        <f aca="false">G224/$I$9</f>
        <v>0.00374363636363636</v>
      </c>
    </row>
    <row r="225" customFormat="false" ht="15.75" hidden="false" customHeight="true" outlineLevel="0" collapsed="false">
      <c r="A225" s="176" t="s">
        <v>244</v>
      </c>
      <c r="B225" s="174" t="n">
        <v>14.61</v>
      </c>
      <c r="C225" s="175"/>
      <c r="D225" s="165" t="n">
        <v>1</v>
      </c>
      <c r="E225" s="166" t="n">
        <f aca="false">IF(ISBLANK(C225),0,C225*22)+IF(ISBLANK(D225),0,D225*4)</f>
        <v>4</v>
      </c>
      <c r="F225" s="167" t="n">
        <f aca="false">B225*E225</f>
        <v>58.44</v>
      </c>
      <c r="G225" s="167" t="n">
        <f aca="false">F225/22</f>
        <v>2.65636363636364</v>
      </c>
      <c r="H225" s="167" t="n">
        <f aca="false">G225*$I$10</f>
        <v>12.7211942132404</v>
      </c>
      <c r="I225" s="168" t="n">
        <f aca="false">G225/$I$9</f>
        <v>0.00265636363636364</v>
      </c>
    </row>
    <row r="226" customFormat="false" ht="15.75" hidden="false" customHeight="true" outlineLevel="0" collapsed="false">
      <c r="A226" s="176" t="s">
        <v>245</v>
      </c>
      <c r="B226" s="174" t="n">
        <v>14.71</v>
      </c>
      <c r="C226" s="175"/>
      <c r="D226" s="165" t="n">
        <v>1</v>
      </c>
      <c r="E226" s="166" t="n">
        <f aca="false">IF(ISBLANK(C226),0,C226*22)+IF(ISBLANK(D226),0,D226*4)</f>
        <v>4</v>
      </c>
      <c r="F226" s="167" t="n">
        <f aca="false">B226*E226</f>
        <v>58.84</v>
      </c>
      <c r="G226" s="167" t="n">
        <f aca="false">F226/22</f>
        <v>2.67454545454546</v>
      </c>
      <c r="H226" s="167" t="n">
        <f aca="false">G226*$I$10</f>
        <v>12.8082660422153</v>
      </c>
      <c r="I226" s="168" t="n">
        <f aca="false">G226/$I$9</f>
        <v>0.00267454545454545</v>
      </c>
    </row>
    <row r="227" customFormat="false" ht="15.75" hidden="false" customHeight="true" outlineLevel="0" collapsed="false">
      <c r="A227" s="176" t="s">
        <v>246</v>
      </c>
      <c r="B227" s="174" t="n">
        <v>14.6</v>
      </c>
      <c r="C227" s="175"/>
      <c r="D227" s="165" t="n">
        <v>1</v>
      </c>
      <c r="E227" s="166" t="n">
        <f aca="false">IF(ISBLANK(C227),0,C227*22)+IF(ISBLANK(D227),0,D227*4)</f>
        <v>4</v>
      </c>
      <c r="F227" s="167" t="n">
        <f aca="false">B227*E227</f>
        <v>58.4</v>
      </c>
      <c r="G227" s="167" t="n">
        <f aca="false">F227/22</f>
        <v>2.65454545454545</v>
      </c>
      <c r="H227" s="167" t="n">
        <f aca="false">G227*$I$10</f>
        <v>12.7124870303429</v>
      </c>
      <c r="I227" s="168" t="n">
        <f aca="false">G227/$I$9</f>
        <v>0.00265454545454545</v>
      </c>
    </row>
    <row r="228" customFormat="false" ht="15.75" hidden="false" customHeight="true" outlineLevel="0" collapsed="false">
      <c r="A228" s="176" t="s">
        <v>247</v>
      </c>
      <c r="B228" s="174" t="n">
        <v>14.61</v>
      </c>
      <c r="C228" s="175"/>
      <c r="D228" s="165" t="n">
        <v>1</v>
      </c>
      <c r="E228" s="166" t="n">
        <f aca="false">IF(ISBLANK(C228),0,C228*22)+IF(ISBLANK(D228),0,D228*4)</f>
        <v>4</v>
      </c>
      <c r="F228" s="167" t="n">
        <f aca="false">B228*E228</f>
        <v>58.44</v>
      </c>
      <c r="G228" s="167" t="n">
        <f aca="false">F228/22</f>
        <v>2.65636363636364</v>
      </c>
      <c r="H228" s="167" t="n">
        <f aca="false">G228*$I$10</f>
        <v>12.7211942132404</v>
      </c>
      <c r="I228" s="168" t="n">
        <f aca="false">G228/$I$9</f>
        <v>0.00265636363636364</v>
      </c>
    </row>
    <row r="229" customFormat="false" ht="15.75" hidden="false" customHeight="true" outlineLevel="0" collapsed="false">
      <c r="A229" s="173" t="s">
        <v>248</v>
      </c>
      <c r="B229" s="174" t="n">
        <v>19.82</v>
      </c>
      <c r="C229" s="175"/>
      <c r="D229" s="165" t="n">
        <v>2</v>
      </c>
      <c r="E229" s="166" t="n">
        <f aca="false">IF(ISBLANK(C229),0,C229*22)+IF(ISBLANK(D229),0,D229*4)</f>
        <v>8</v>
      </c>
      <c r="F229" s="167" t="n">
        <f aca="false">B229*E229</f>
        <v>158.56</v>
      </c>
      <c r="G229" s="167" t="n">
        <f aca="false">F229/22</f>
        <v>7.20727272727273</v>
      </c>
      <c r="H229" s="167" t="n">
        <f aca="false">G229*$I$10</f>
        <v>34.5152730056706</v>
      </c>
      <c r="I229" s="168" t="n">
        <f aca="false">G229/$I$9</f>
        <v>0.00720727272727273</v>
      </c>
    </row>
    <row r="230" customFormat="false" ht="15.75" hidden="false" customHeight="true" outlineLevel="0" collapsed="false">
      <c r="A230" s="173" t="s">
        <v>249</v>
      </c>
      <c r="B230" s="174" t="n">
        <v>19.82</v>
      </c>
      <c r="C230" s="175"/>
      <c r="D230" s="165" t="n">
        <v>2</v>
      </c>
      <c r="E230" s="166" t="n">
        <f aca="false">IF(ISBLANK(C230),0,C230*22)+IF(ISBLANK(D230),0,D230*4)</f>
        <v>8</v>
      </c>
      <c r="F230" s="167" t="n">
        <f aca="false">B230*E230</f>
        <v>158.56</v>
      </c>
      <c r="G230" s="167" t="n">
        <f aca="false">F230/22</f>
        <v>7.20727272727273</v>
      </c>
      <c r="H230" s="167" t="n">
        <f aca="false">G230*$I$10</f>
        <v>34.5152730056706</v>
      </c>
      <c r="I230" s="168" t="n">
        <f aca="false">G230/$I$9</f>
        <v>0.00720727272727273</v>
      </c>
    </row>
    <row r="231" customFormat="false" ht="15.75" hidden="false" customHeight="true" outlineLevel="0" collapsed="false">
      <c r="A231" s="173" t="s">
        <v>250</v>
      </c>
      <c r="B231" s="174" t="n">
        <v>31.89</v>
      </c>
      <c r="C231" s="175"/>
      <c r="D231" s="165" t="n">
        <v>2</v>
      </c>
      <c r="E231" s="166" t="n">
        <f aca="false">IF(ISBLANK(C231),0,C231*22)+IF(ISBLANK(D231),0,D231*4)</f>
        <v>8</v>
      </c>
      <c r="F231" s="167" t="n">
        <f aca="false">B231*E231</f>
        <v>255.12</v>
      </c>
      <c r="G231" s="167" t="n">
        <f aca="false">F231/22</f>
        <v>11.5963636363636</v>
      </c>
      <c r="H231" s="167" t="n">
        <f aca="false">G231*$I$10</f>
        <v>55.5344125202238</v>
      </c>
      <c r="I231" s="168" t="n">
        <f aca="false">G231/$I$9</f>
        <v>0.0115963636363636</v>
      </c>
    </row>
    <row r="232" customFormat="false" ht="15.75" hidden="false" customHeight="true" outlineLevel="0" collapsed="false">
      <c r="A232" s="173" t="s">
        <v>251</v>
      </c>
      <c r="B232" s="174" t="n">
        <v>16.95</v>
      </c>
      <c r="C232" s="175"/>
      <c r="D232" s="165" t="n">
        <v>0.25</v>
      </c>
      <c r="E232" s="166" t="n">
        <f aca="false">IF(ISBLANK(C232),0,C232*22)+IF(ISBLANK(D232),0,D232*4)</f>
        <v>1</v>
      </c>
      <c r="F232" s="167" t="n">
        <f aca="false">B232*E232</f>
        <v>16.95</v>
      </c>
      <c r="G232" s="167" t="n">
        <f aca="false">F232/22</f>
        <v>0.770454545454545</v>
      </c>
      <c r="H232" s="167" t="n">
        <f aca="false">G232*$I$10</f>
        <v>3.68966875281355</v>
      </c>
      <c r="I232" s="168" t="n">
        <f aca="false">G232/$I$9</f>
        <v>0.000770454545454545</v>
      </c>
    </row>
    <row r="233" customFormat="false" ht="15.75" hidden="false" customHeight="true" outlineLevel="0" collapsed="false">
      <c r="A233" s="173" t="s">
        <v>252</v>
      </c>
      <c r="B233" s="174" t="n">
        <v>17.79</v>
      </c>
      <c r="C233" s="175"/>
      <c r="D233" s="165" t="n">
        <v>0.25</v>
      </c>
      <c r="E233" s="166" t="n">
        <f aca="false">IF(ISBLANK(C233),0,C233*22)+IF(ISBLANK(D233),0,D233*4)</f>
        <v>1</v>
      </c>
      <c r="F233" s="167" t="n">
        <f aca="false">B233*E233</f>
        <v>17.79</v>
      </c>
      <c r="G233" s="167" t="n">
        <f aca="false">F233/22</f>
        <v>0.808636363636364</v>
      </c>
      <c r="H233" s="167" t="n">
        <f aca="false">G233*$I$10</f>
        <v>3.87251959366095</v>
      </c>
      <c r="I233" s="168" t="n">
        <f aca="false">G233/$I$9</f>
        <v>0.000808636363636364</v>
      </c>
    </row>
    <row r="234" customFormat="false" ht="15.75" hidden="false" customHeight="true" outlineLevel="0" collapsed="false">
      <c r="A234" s="173" t="s">
        <v>253</v>
      </c>
      <c r="B234" s="174" t="n">
        <v>6.41</v>
      </c>
      <c r="C234" s="175"/>
      <c r="D234" s="165" t="n">
        <v>2</v>
      </c>
      <c r="E234" s="166" t="n">
        <f aca="false">IF(ISBLANK(C234),0,C234*22)+IF(ISBLANK(D234),0,D234*4)</f>
        <v>8</v>
      </c>
      <c r="F234" s="167" t="n">
        <f aca="false">B234*E234</f>
        <v>51.28</v>
      </c>
      <c r="G234" s="167" t="n">
        <f aca="false">F234/22</f>
        <v>2.33090909090909</v>
      </c>
      <c r="H234" s="167" t="n">
        <f aca="false">G234*$I$10</f>
        <v>11.1626084745887</v>
      </c>
      <c r="I234" s="168" t="n">
        <f aca="false">G234/$I$9</f>
        <v>0.00233090909090909</v>
      </c>
    </row>
    <row r="235" customFormat="false" ht="15.75" hidden="false" customHeight="true" outlineLevel="0" collapsed="false">
      <c r="A235" s="173" t="s">
        <v>254</v>
      </c>
      <c r="B235" s="174" t="n">
        <v>14</v>
      </c>
      <c r="C235" s="175"/>
      <c r="D235" s="165" t="n">
        <v>2</v>
      </c>
      <c r="E235" s="166" t="n">
        <f aca="false">IF(ISBLANK(C235),0,C235*22)+IF(ISBLANK(D235),0,D235*4)</f>
        <v>8</v>
      </c>
      <c r="F235" s="167" t="n">
        <f aca="false">B235*E235</f>
        <v>112</v>
      </c>
      <c r="G235" s="167" t="n">
        <f aca="false">F235/22</f>
        <v>5.09090909090909</v>
      </c>
      <c r="H235" s="167" t="n">
        <f aca="false">G235*$I$10</f>
        <v>24.3801121129863</v>
      </c>
      <c r="I235" s="168" t="n">
        <f aca="false">G235/$I$9</f>
        <v>0.00509090909090909</v>
      </c>
    </row>
    <row r="236" customFormat="false" ht="15.75" hidden="false" customHeight="true" outlineLevel="0" collapsed="false">
      <c r="A236" s="173" t="s">
        <v>255</v>
      </c>
      <c r="B236" s="174" t="n">
        <v>14</v>
      </c>
      <c r="C236" s="175"/>
      <c r="D236" s="165" t="n">
        <v>2</v>
      </c>
      <c r="E236" s="166" t="n">
        <f aca="false">IF(ISBLANK(C236),0,C236*22)+IF(ISBLANK(D236),0,D236*4)</f>
        <v>8</v>
      </c>
      <c r="F236" s="167" t="n">
        <f aca="false">B236*E236</f>
        <v>112</v>
      </c>
      <c r="G236" s="167" t="n">
        <f aca="false">F236/22</f>
        <v>5.09090909090909</v>
      </c>
      <c r="H236" s="167" t="n">
        <f aca="false">G236*$I$10</f>
        <v>24.3801121129863</v>
      </c>
      <c r="I236" s="168" t="n">
        <f aca="false">G236/$I$9</f>
        <v>0.00509090909090909</v>
      </c>
    </row>
    <row r="237" customFormat="false" ht="15.75" hidden="false" customHeight="true" outlineLevel="0" collapsed="false">
      <c r="A237" s="173" t="s">
        <v>256</v>
      </c>
      <c r="B237" s="174" t="n">
        <v>17.33</v>
      </c>
      <c r="C237" s="175"/>
      <c r="D237" s="165" t="n">
        <v>2</v>
      </c>
      <c r="E237" s="166" t="n">
        <f aca="false">IF(ISBLANK(C237),0,C237*22)+IF(ISBLANK(D237),0,D237*4)</f>
        <v>8</v>
      </c>
      <c r="F237" s="167" t="n">
        <f aca="false">B237*E237</f>
        <v>138.64</v>
      </c>
      <c r="G237" s="167" t="n">
        <f aca="false">F237/22</f>
        <v>6.30181818181818</v>
      </c>
      <c r="H237" s="167" t="n">
        <f aca="false">G237*$I$10</f>
        <v>30.1790959227181</v>
      </c>
      <c r="I237" s="168" t="n">
        <f aca="false">G237/$I$9</f>
        <v>0.00630181818181818</v>
      </c>
    </row>
    <row r="238" customFormat="false" ht="15.75" hidden="false" customHeight="true" outlineLevel="0" collapsed="false">
      <c r="A238" s="173" t="s">
        <v>257</v>
      </c>
      <c r="B238" s="174" t="n">
        <v>8.64</v>
      </c>
      <c r="C238" s="175"/>
      <c r="D238" s="165" t="n">
        <v>2</v>
      </c>
      <c r="E238" s="166" t="n">
        <f aca="false">IF(ISBLANK(C238),0,C238*22)+IF(ISBLANK(D238),0,D238*4)</f>
        <v>8</v>
      </c>
      <c r="F238" s="167" t="n">
        <f aca="false">B238*E238</f>
        <v>69.12</v>
      </c>
      <c r="G238" s="167" t="n">
        <f aca="false">F238/22</f>
        <v>3.14181818181818</v>
      </c>
      <c r="H238" s="167" t="n">
        <f aca="false">G238*$I$10</f>
        <v>15.0460120468716</v>
      </c>
      <c r="I238" s="168" t="n">
        <f aca="false">G238/$I$9</f>
        <v>0.00314181818181818</v>
      </c>
    </row>
    <row r="239" customFormat="false" ht="15.75" hidden="false" customHeight="true" outlineLevel="0" collapsed="false">
      <c r="A239" s="173" t="s">
        <v>258</v>
      </c>
      <c r="B239" s="174" t="n">
        <v>17.2</v>
      </c>
      <c r="C239" s="175"/>
      <c r="D239" s="165" t="n">
        <v>2</v>
      </c>
      <c r="E239" s="166" t="n">
        <f aca="false">IF(ISBLANK(C239),0,C239*22)+IF(ISBLANK(D239),0,D239*4)</f>
        <v>8</v>
      </c>
      <c r="F239" s="167" t="n">
        <f aca="false">B239*E239</f>
        <v>137.6</v>
      </c>
      <c r="G239" s="167" t="n">
        <f aca="false">F239/22</f>
        <v>6.25454545454545</v>
      </c>
      <c r="H239" s="167" t="n">
        <f aca="false">G239*$I$10</f>
        <v>29.9527091673832</v>
      </c>
      <c r="I239" s="168" t="n">
        <f aca="false">G239/$I$9</f>
        <v>0.00625454545454545</v>
      </c>
    </row>
    <row r="240" customFormat="false" ht="15.75" hidden="false" customHeight="true" outlineLevel="0" collapsed="false">
      <c r="A240" s="173" t="s">
        <v>259</v>
      </c>
      <c r="B240" s="174" t="n">
        <v>17.2</v>
      </c>
      <c r="C240" s="175"/>
      <c r="D240" s="165" t="n">
        <v>2</v>
      </c>
      <c r="E240" s="166" t="n">
        <f aca="false">IF(ISBLANK(C240),0,C240*22)+IF(ISBLANK(D240),0,D240*4)</f>
        <v>8</v>
      </c>
      <c r="F240" s="167" t="n">
        <f aca="false">B240*E240</f>
        <v>137.6</v>
      </c>
      <c r="G240" s="167" t="n">
        <f aca="false">F240/22</f>
        <v>6.25454545454545</v>
      </c>
      <c r="H240" s="167" t="n">
        <f aca="false">G240*$I$10</f>
        <v>29.9527091673832</v>
      </c>
      <c r="I240" s="168" t="n">
        <f aca="false">G240/$I$9</f>
        <v>0.00625454545454545</v>
      </c>
    </row>
    <row r="241" customFormat="false" ht="15.75" hidden="false" customHeight="true" outlineLevel="0" collapsed="false">
      <c r="A241" s="173" t="s">
        <v>260</v>
      </c>
      <c r="B241" s="174" t="n">
        <v>4.1</v>
      </c>
      <c r="C241" s="175"/>
      <c r="D241" s="165" t="n">
        <v>2</v>
      </c>
      <c r="E241" s="166" t="n">
        <f aca="false">IF(ISBLANK(C241),0,C241*22)+IF(ISBLANK(D241),0,D241*4)</f>
        <v>8</v>
      </c>
      <c r="F241" s="167" t="n">
        <f aca="false">B241*E241</f>
        <v>32.8</v>
      </c>
      <c r="G241" s="167" t="n">
        <f aca="false">F241/22</f>
        <v>1.49090909090909</v>
      </c>
      <c r="H241" s="167" t="n">
        <f aca="false">G241*$I$10</f>
        <v>7.13988997594599</v>
      </c>
      <c r="I241" s="168" t="n">
        <f aca="false">G241/$I$9</f>
        <v>0.00149090909090909</v>
      </c>
    </row>
    <row r="242" customFormat="false" ht="15.75" hidden="false" customHeight="true" outlineLevel="0" collapsed="false">
      <c r="A242" s="173" t="s">
        <v>261</v>
      </c>
      <c r="B242" s="174" t="n">
        <v>10.12</v>
      </c>
      <c r="C242" s="175"/>
      <c r="D242" s="165" t="n">
        <v>0.5</v>
      </c>
      <c r="E242" s="166" t="n">
        <f aca="false">IF(ISBLANK(C242),0,C242*22)+IF(ISBLANK(D242),0,D242*4)</f>
        <v>2</v>
      </c>
      <c r="F242" s="167" t="n">
        <f aca="false">B242*E242</f>
        <v>20.24</v>
      </c>
      <c r="G242" s="167" t="n">
        <f aca="false">F242/22</f>
        <v>0.92</v>
      </c>
      <c r="H242" s="167" t="n">
        <f aca="false">G242*$I$10</f>
        <v>4.40583454613253</v>
      </c>
      <c r="I242" s="168" t="n">
        <f aca="false">G242/$I$9</f>
        <v>0.00092</v>
      </c>
    </row>
    <row r="243" customFormat="false" ht="15.75" hidden="false" customHeight="true" outlineLevel="0" collapsed="false">
      <c r="A243" s="173" t="s">
        <v>262</v>
      </c>
      <c r="B243" s="174" t="n">
        <v>5.31</v>
      </c>
      <c r="C243" s="175"/>
      <c r="D243" s="165" t="n">
        <v>0.5</v>
      </c>
      <c r="E243" s="166" t="n">
        <f aca="false">IF(ISBLANK(C243),0,C243*22)+IF(ISBLANK(D243),0,D243*4)</f>
        <v>2</v>
      </c>
      <c r="F243" s="167" t="n">
        <f aca="false">B243*E243</f>
        <v>10.62</v>
      </c>
      <c r="G243" s="167" t="n">
        <f aca="false">F243/22</f>
        <v>0.482727272727273</v>
      </c>
      <c r="H243" s="167" t="n">
        <f aca="false">G243*$I$10</f>
        <v>2.31175705928495</v>
      </c>
      <c r="I243" s="168" t="n">
        <f aca="false">G243/$I$9</f>
        <v>0.000482727272727273</v>
      </c>
    </row>
    <row r="244" customFormat="false" ht="15.75" hidden="false" customHeight="true" outlineLevel="0" collapsed="false">
      <c r="A244" s="173" t="s">
        <v>263</v>
      </c>
      <c r="B244" s="174" t="n">
        <v>9.9</v>
      </c>
      <c r="C244" s="175"/>
      <c r="D244" s="165" t="n">
        <v>0.5</v>
      </c>
      <c r="E244" s="166" t="n">
        <f aca="false">IF(ISBLANK(C244),0,C244*22)+IF(ISBLANK(D244),0,D244*4)</f>
        <v>2</v>
      </c>
      <c r="F244" s="167" t="n">
        <f aca="false">B244*E244</f>
        <v>19.8</v>
      </c>
      <c r="G244" s="167" t="n">
        <f aca="false">F244/22</f>
        <v>0.9</v>
      </c>
      <c r="H244" s="167" t="n">
        <f aca="false">G244*$I$10</f>
        <v>4.31005553426008</v>
      </c>
      <c r="I244" s="168" t="n">
        <f aca="false">G244/$I$9</f>
        <v>0.0009</v>
      </c>
    </row>
    <row r="245" customFormat="false" ht="15.75" hidden="false" customHeight="true" outlineLevel="0" collapsed="false">
      <c r="A245" s="173" t="s">
        <v>264</v>
      </c>
      <c r="B245" s="174" t="n">
        <v>9.9</v>
      </c>
      <c r="C245" s="175"/>
      <c r="D245" s="165" t="n">
        <v>0.5</v>
      </c>
      <c r="E245" s="166" t="n">
        <f aca="false">IF(ISBLANK(C245),0,C245*22)+IF(ISBLANK(D245),0,D245*4)</f>
        <v>2</v>
      </c>
      <c r="F245" s="167" t="n">
        <f aca="false">B245*E245</f>
        <v>19.8</v>
      </c>
      <c r="G245" s="167" t="n">
        <f aca="false">F245/22</f>
        <v>0.9</v>
      </c>
      <c r="H245" s="167" t="n">
        <f aca="false">G245*$I$10</f>
        <v>4.31005553426008</v>
      </c>
      <c r="I245" s="168" t="n">
        <f aca="false">G245/$I$9</f>
        <v>0.0009</v>
      </c>
    </row>
    <row r="246" customFormat="false" ht="15.75" hidden="false" customHeight="true" outlineLevel="0" collapsed="false">
      <c r="A246" s="173" t="s">
        <v>265</v>
      </c>
      <c r="B246" s="174" t="n">
        <v>9.9</v>
      </c>
      <c r="C246" s="175"/>
      <c r="D246" s="165" t="n">
        <v>0.5</v>
      </c>
      <c r="E246" s="166" t="n">
        <f aca="false">IF(ISBLANK(C246),0,C246*22)+IF(ISBLANK(D246),0,D246*4)</f>
        <v>2</v>
      </c>
      <c r="F246" s="167" t="n">
        <f aca="false">B246*E246</f>
        <v>19.8</v>
      </c>
      <c r="G246" s="167" t="n">
        <f aca="false">F246/22</f>
        <v>0.9</v>
      </c>
      <c r="H246" s="167" t="n">
        <f aca="false">G246*$I$10</f>
        <v>4.31005553426008</v>
      </c>
      <c r="I246" s="168" t="n">
        <f aca="false">G246/$I$9</f>
        <v>0.0009</v>
      </c>
    </row>
    <row r="247" customFormat="false" ht="15.75" hidden="false" customHeight="true" outlineLevel="0" collapsed="false">
      <c r="A247" s="173" t="s">
        <v>266</v>
      </c>
      <c r="B247" s="174" t="n">
        <v>10.12</v>
      </c>
      <c r="C247" s="175"/>
      <c r="D247" s="165" t="n">
        <v>0.5</v>
      </c>
      <c r="E247" s="166" t="n">
        <f aca="false">IF(ISBLANK(C247),0,C247*22)+IF(ISBLANK(D247),0,D247*4)</f>
        <v>2</v>
      </c>
      <c r="F247" s="167" t="n">
        <f aca="false">B247*E247</f>
        <v>20.24</v>
      </c>
      <c r="G247" s="167" t="n">
        <f aca="false">F247/22</f>
        <v>0.92</v>
      </c>
      <c r="H247" s="167" t="n">
        <f aca="false">G247*$I$10</f>
        <v>4.40583454613253</v>
      </c>
      <c r="I247" s="168" t="n">
        <f aca="false">G247/$I$9</f>
        <v>0.00092</v>
      </c>
    </row>
    <row r="248" customFormat="false" ht="15.75" hidden="false" customHeight="true" outlineLevel="0" collapsed="false">
      <c r="A248" s="173" t="s">
        <v>267</v>
      </c>
      <c r="B248" s="174" t="n">
        <v>10.12</v>
      </c>
      <c r="C248" s="175"/>
      <c r="D248" s="165" t="n">
        <v>0.5</v>
      </c>
      <c r="E248" s="166" t="n">
        <f aca="false">IF(ISBLANK(C248),0,C248*22)+IF(ISBLANK(D248),0,D248*4)</f>
        <v>2</v>
      </c>
      <c r="F248" s="167" t="n">
        <f aca="false">B248*E248</f>
        <v>20.24</v>
      </c>
      <c r="G248" s="167" t="n">
        <f aca="false">F248/22</f>
        <v>0.92</v>
      </c>
      <c r="H248" s="167" t="n">
        <f aca="false">G248*$I$10</f>
        <v>4.40583454613253</v>
      </c>
      <c r="I248" s="168" t="n">
        <f aca="false">G248/$I$9</f>
        <v>0.00092</v>
      </c>
    </row>
    <row r="249" customFormat="false" ht="15.75" hidden="false" customHeight="true" outlineLevel="0" collapsed="false">
      <c r="A249" s="173" t="s">
        <v>268</v>
      </c>
      <c r="B249" s="174" t="n">
        <v>9.9</v>
      </c>
      <c r="C249" s="175"/>
      <c r="D249" s="165" t="n">
        <v>0.5</v>
      </c>
      <c r="E249" s="166" t="n">
        <f aca="false">IF(ISBLANK(C249),0,C249*22)+IF(ISBLANK(D249),0,D249*4)</f>
        <v>2</v>
      </c>
      <c r="F249" s="167" t="n">
        <f aca="false">B249*E249</f>
        <v>19.8</v>
      </c>
      <c r="G249" s="167" t="n">
        <f aca="false">F249/22</f>
        <v>0.9</v>
      </c>
      <c r="H249" s="167" t="n">
        <f aca="false">G249*$I$10</f>
        <v>4.31005553426008</v>
      </c>
      <c r="I249" s="168" t="n">
        <f aca="false">G249/$I$9</f>
        <v>0.0009</v>
      </c>
    </row>
    <row r="250" customFormat="false" ht="15.75" hidden="false" customHeight="true" outlineLevel="0" collapsed="false">
      <c r="A250" s="173" t="s">
        <v>269</v>
      </c>
      <c r="B250" s="174" t="n">
        <v>9.9</v>
      </c>
      <c r="C250" s="175"/>
      <c r="D250" s="165" t="n">
        <v>0.5</v>
      </c>
      <c r="E250" s="166" t="n">
        <f aca="false">IF(ISBLANK(C250),0,C250*22)+IF(ISBLANK(D250),0,D250*4)</f>
        <v>2</v>
      </c>
      <c r="F250" s="167" t="n">
        <f aca="false">B250*E250</f>
        <v>19.8</v>
      </c>
      <c r="G250" s="167" t="n">
        <f aca="false">F250/22</f>
        <v>0.9</v>
      </c>
      <c r="H250" s="167" t="n">
        <f aca="false">G250*$I$10</f>
        <v>4.31005553426008</v>
      </c>
      <c r="I250" s="168" t="n">
        <f aca="false">G250/$I$9</f>
        <v>0.0009</v>
      </c>
    </row>
    <row r="251" customFormat="false" ht="15.75" hidden="false" customHeight="true" outlineLevel="0" collapsed="false">
      <c r="A251" s="173" t="s">
        <v>270</v>
      </c>
      <c r="B251" s="174" t="n">
        <v>9.9</v>
      </c>
      <c r="C251" s="175"/>
      <c r="D251" s="165" t="n">
        <v>0.5</v>
      </c>
      <c r="E251" s="166" t="n">
        <f aca="false">IF(ISBLANK(C251),0,C251*22)+IF(ISBLANK(D251),0,D251*4)</f>
        <v>2</v>
      </c>
      <c r="F251" s="167" t="n">
        <f aca="false">B251*E251</f>
        <v>19.8</v>
      </c>
      <c r="G251" s="167" t="n">
        <f aca="false">F251/22</f>
        <v>0.9</v>
      </c>
      <c r="H251" s="167" t="n">
        <f aca="false">G251*$I$10</f>
        <v>4.31005553426008</v>
      </c>
      <c r="I251" s="168" t="n">
        <f aca="false">G251/$I$9</f>
        <v>0.0009</v>
      </c>
    </row>
    <row r="252" customFormat="false" ht="15.75" hidden="false" customHeight="true" outlineLevel="0" collapsed="false">
      <c r="A252" s="173" t="s">
        <v>271</v>
      </c>
      <c r="B252" s="174" t="n">
        <v>5.31</v>
      </c>
      <c r="C252" s="175"/>
      <c r="D252" s="165" t="n">
        <v>0.5</v>
      </c>
      <c r="E252" s="166" t="n">
        <f aca="false">IF(ISBLANK(C252),0,C252*22)+IF(ISBLANK(D252),0,D252*4)</f>
        <v>2</v>
      </c>
      <c r="F252" s="167" t="n">
        <f aca="false">B252*E252</f>
        <v>10.62</v>
      </c>
      <c r="G252" s="167" t="n">
        <f aca="false">F252/22</f>
        <v>0.482727272727273</v>
      </c>
      <c r="H252" s="167" t="n">
        <f aca="false">G252*$I$10</f>
        <v>2.31175705928495</v>
      </c>
      <c r="I252" s="168" t="n">
        <f aca="false">G252/$I$9</f>
        <v>0.000482727272727273</v>
      </c>
    </row>
    <row r="253" customFormat="false" ht="15.75" hidden="false" customHeight="true" outlineLevel="0" collapsed="false">
      <c r="A253" s="173" t="s">
        <v>272</v>
      </c>
      <c r="B253" s="174" t="n">
        <v>10.12</v>
      </c>
      <c r="C253" s="175"/>
      <c r="D253" s="165" t="n">
        <v>0.5</v>
      </c>
      <c r="E253" s="166" t="n">
        <f aca="false">IF(ISBLANK(C253),0,C253*22)+IF(ISBLANK(D253),0,D253*4)</f>
        <v>2</v>
      </c>
      <c r="F253" s="167" t="n">
        <f aca="false">B253*E253</f>
        <v>20.24</v>
      </c>
      <c r="G253" s="167" t="n">
        <f aca="false">F253/22</f>
        <v>0.92</v>
      </c>
      <c r="H253" s="167" t="n">
        <f aca="false">G253*$I$10</f>
        <v>4.40583454613253</v>
      </c>
      <c r="I253" s="168" t="n">
        <f aca="false">G253/$I$9</f>
        <v>0.00092</v>
      </c>
    </row>
    <row r="254" customFormat="false" ht="15.75" hidden="false" customHeight="true" outlineLevel="0" collapsed="false">
      <c r="A254" s="173" t="s">
        <v>273</v>
      </c>
      <c r="B254" s="174" t="n">
        <v>7.15</v>
      </c>
      <c r="C254" s="175"/>
      <c r="D254" s="165" t="n">
        <v>2</v>
      </c>
      <c r="E254" s="166" t="n">
        <f aca="false">IF(ISBLANK(C254),0,C254*22)+IF(ISBLANK(D254),0,D254*4)</f>
        <v>8</v>
      </c>
      <c r="F254" s="167" t="n">
        <f aca="false">B254*E254</f>
        <v>57.2</v>
      </c>
      <c r="G254" s="167" t="n">
        <f aca="false">F254/22</f>
        <v>2.6</v>
      </c>
      <c r="H254" s="167" t="n">
        <f aca="false">G254*$I$10</f>
        <v>12.451271543418</v>
      </c>
      <c r="I254" s="168" t="n">
        <f aca="false">G254/$I$9</f>
        <v>0.0026</v>
      </c>
    </row>
    <row r="255" customFormat="false" ht="15.75" hidden="false" customHeight="true" outlineLevel="0" collapsed="false">
      <c r="A255" s="173" t="s">
        <v>274</v>
      </c>
      <c r="B255" s="174" t="n">
        <v>4.85</v>
      </c>
      <c r="C255" s="175"/>
      <c r="D255" s="165" t="n">
        <v>2</v>
      </c>
      <c r="E255" s="166" t="n">
        <f aca="false">IF(ISBLANK(C255),0,C255*22)+IF(ISBLANK(D255),0,D255*4)</f>
        <v>8</v>
      </c>
      <c r="F255" s="167" t="n">
        <f aca="false">B255*E255</f>
        <v>38.8</v>
      </c>
      <c r="G255" s="167" t="n">
        <f aca="false">F255/22</f>
        <v>1.76363636363636</v>
      </c>
      <c r="H255" s="167" t="n">
        <f aca="false">G255*$I$10</f>
        <v>8.44596741057026</v>
      </c>
      <c r="I255" s="168" t="n">
        <f aca="false">G255/$I$9</f>
        <v>0.00176363636363636</v>
      </c>
    </row>
    <row r="256" customFormat="false" ht="15.75" hidden="false" customHeight="true" outlineLevel="0" collapsed="false">
      <c r="A256" s="173" t="s">
        <v>275</v>
      </c>
      <c r="B256" s="174" t="n">
        <v>71.85</v>
      </c>
      <c r="C256" s="175"/>
      <c r="D256" s="165" t="n">
        <v>1</v>
      </c>
      <c r="E256" s="166" t="n">
        <f aca="false">IF(ISBLANK(C256),0,C256*22)+IF(ISBLANK(D256),0,D256*4)</f>
        <v>4</v>
      </c>
      <c r="F256" s="167" t="n">
        <f aca="false">B256*E256</f>
        <v>287.4</v>
      </c>
      <c r="G256" s="167" t="n">
        <f aca="false">F256/22</f>
        <v>13.0636363636364</v>
      </c>
      <c r="H256" s="167" t="n">
        <f aca="false">G256*$I$10</f>
        <v>62.5611091185024</v>
      </c>
      <c r="I256" s="168" t="n">
        <f aca="false">G256/$I$9</f>
        <v>0.0130636363636364</v>
      </c>
    </row>
    <row r="257" customFormat="false" ht="15.75" hidden="false" customHeight="true" outlineLevel="0" collapsed="false">
      <c r="A257" s="173" t="s">
        <v>276</v>
      </c>
      <c r="B257" s="174" t="n">
        <v>18.76</v>
      </c>
      <c r="C257" s="175"/>
      <c r="D257" s="165" t="n">
        <v>1</v>
      </c>
      <c r="E257" s="166" t="n">
        <f aca="false">IF(ISBLANK(C257),0,C257*22)+IF(ISBLANK(D257),0,D257*4)</f>
        <v>4</v>
      </c>
      <c r="F257" s="167" t="n">
        <f aca="false">B257*E257</f>
        <v>75.04</v>
      </c>
      <c r="G257" s="167" t="n">
        <f aca="false">F257/22</f>
        <v>3.41090909090909</v>
      </c>
      <c r="H257" s="167" t="n">
        <f aca="false">G257*$I$10</f>
        <v>16.3346751157008</v>
      </c>
      <c r="I257" s="168" t="n">
        <f aca="false">G257/$I$9</f>
        <v>0.00341090909090909</v>
      </c>
    </row>
    <row r="258" customFormat="false" ht="15.75" hidden="false" customHeight="true" outlineLevel="0" collapsed="false">
      <c r="A258" s="173" t="s">
        <v>277</v>
      </c>
      <c r="B258" s="174" t="n">
        <v>13.07</v>
      </c>
      <c r="C258" s="175"/>
      <c r="D258" s="165" t="n">
        <v>1</v>
      </c>
      <c r="E258" s="166" t="n">
        <f aca="false">IF(ISBLANK(C258),0,C258*22)+IF(ISBLANK(D258),0,D258*4)</f>
        <v>4</v>
      </c>
      <c r="F258" s="167" t="n">
        <f aca="false">B258*E258</f>
        <v>52.28</v>
      </c>
      <c r="G258" s="167" t="n">
        <f aca="false">F258/22</f>
        <v>2.37636363636364</v>
      </c>
      <c r="H258" s="167" t="n">
        <f aca="false">G258*$I$10</f>
        <v>11.3802880470261</v>
      </c>
      <c r="I258" s="168" t="n">
        <f aca="false">G258/$I$9</f>
        <v>0.00237636363636364</v>
      </c>
    </row>
    <row r="259" customFormat="false" ht="15.75" hidden="false" customHeight="true" outlineLevel="0" collapsed="false">
      <c r="A259" s="173" t="s">
        <v>278</v>
      </c>
      <c r="B259" s="174" t="n">
        <v>10.86</v>
      </c>
      <c r="C259" s="175"/>
      <c r="D259" s="165" t="n">
        <v>2</v>
      </c>
      <c r="E259" s="166" t="n">
        <f aca="false">IF(ISBLANK(C259),0,C259*22)+IF(ISBLANK(D259),0,D259*4)</f>
        <v>8</v>
      </c>
      <c r="F259" s="167" t="n">
        <f aca="false">B259*E259</f>
        <v>86.88</v>
      </c>
      <c r="G259" s="167" t="n">
        <f aca="false">F259/22</f>
        <v>3.94909090909091</v>
      </c>
      <c r="H259" s="167" t="n">
        <f aca="false">G259*$I$10</f>
        <v>18.9120012533594</v>
      </c>
      <c r="I259" s="168" t="n">
        <f aca="false">G259/$I$9</f>
        <v>0.00394909090909091</v>
      </c>
    </row>
    <row r="260" customFormat="false" ht="15.75" hidden="false" customHeight="true" outlineLevel="0" collapsed="false">
      <c r="A260" s="173" t="s">
        <v>279</v>
      </c>
      <c r="B260" s="174" t="n">
        <v>14.42</v>
      </c>
      <c r="C260" s="175"/>
      <c r="D260" s="165" t="n">
        <v>2</v>
      </c>
      <c r="E260" s="166" t="n">
        <f aca="false">IF(ISBLANK(C260),0,C260*22)+IF(ISBLANK(D260),0,D260*4)</f>
        <v>8</v>
      </c>
      <c r="F260" s="167" t="n">
        <f aca="false">B260*E260</f>
        <v>115.36</v>
      </c>
      <c r="G260" s="167" t="n">
        <f aca="false">F260/22</f>
        <v>5.24363636363636</v>
      </c>
      <c r="H260" s="167" t="n">
        <f aca="false">G260*$I$10</f>
        <v>25.1115154763759</v>
      </c>
      <c r="I260" s="168" t="n">
        <f aca="false">G260/$I$9</f>
        <v>0.00524363636363636</v>
      </c>
    </row>
    <row r="261" customFormat="false" ht="15.75" hidden="false" customHeight="true" outlineLevel="0" collapsed="false">
      <c r="A261" s="173" t="s">
        <v>280</v>
      </c>
      <c r="B261" s="174" t="n">
        <v>19.37</v>
      </c>
      <c r="C261" s="175"/>
      <c r="D261" s="165" t="n">
        <v>2</v>
      </c>
      <c r="E261" s="166" t="n">
        <f aca="false">IF(ISBLANK(C261),0,C261*22)+IF(ISBLANK(D261),0,D261*4)</f>
        <v>8</v>
      </c>
      <c r="F261" s="167" t="n">
        <f aca="false">B261*E261</f>
        <v>154.96</v>
      </c>
      <c r="G261" s="167" t="n">
        <f aca="false">F261/22</f>
        <v>7.04363636363636</v>
      </c>
      <c r="H261" s="167" t="n">
        <f aca="false">G261*$I$10</f>
        <v>33.7316265448961</v>
      </c>
      <c r="I261" s="168" t="n">
        <f aca="false">G261/$I$9</f>
        <v>0.00704363636363636</v>
      </c>
    </row>
    <row r="262" customFormat="false" ht="15.75" hidden="false" customHeight="true" outlineLevel="0" collapsed="false">
      <c r="A262" s="173" t="s">
        <v>281</v>
      </c>
      <c r="B262" s="174" t="n">
        <v>25.51</v>
      </c>
      <c r="C262" s="175"/>
      <c r="D262" s="165" t="n">
        <v>2</v>
      </c>
      <c r="E262" s="166" t="n">
        <f aca="false">IF(ISBLANK(C262),0,C262*22)+IF(ISBLANK(D262),0,D262*4)</f>
        <v>8</v>
      </c>
      <c r="F262" s="167" t="n">
        <f aca="false">B262*E262</f>
        <v>204.08</v>
      </c>
      <c r="G262" s="167" t="n">
        <f aca="false">F262/22</f>
        <v>9.27636363636364</v>
      </c>
      <c r="H262" s="167" t="n">
        <f aca="false">G262*$I$10</f>
        <v>44.4240471430201</v>
      </c>
      <c r="I262" s="168" t="n">
        <f aca="false">G262/$I$9</f>
        <v>0.00927636363636364</v>
      </c>
    </row>
    <row r="263" customFormat="false" ht="15.75" hidden="false" customHeight="true" outlineLevel="0" collapsed="false">
      <c r="A263" s="173" t="s">
        <v>277</v>
      </c>
      <c r="B263" s="174" t="n">
        <v>6.72</v>
      </c>
      <c r="C263" s="175"/>
      <c r="D263" s="165" t="n">
        <v>2</v>
      </c>
      <c r="E263" s="166" t="n">
        <f aca="false">IF(ISBLANK(C263),0,C263*22)+IF(ISBLANK(D263),0,D263*4)</f>
        <v>8</v>
      </c>
      <c r="F263" s="167" t="n">
        <f aca="false">B263*E263</f>
        <v>53.76</v>
      </c>
      <c r="G263" s="167" t="n">
        <f aca="false">F263/22</f>
        <v>2.44363636363636</v>
      </c>
      <c r="H263" s="167" t="n">
        <f aca="false">G263*$I$10</f>
        <v>11.7024538142334</v>
      </c>
      <c r="I263" s="168" t="n">
        <f aca="false">G263/$I$9</f>
        <v>0.00244363636363636</v>
      </c>
    </row>
    <row r="264" customFormat="false" ht="15.75" hidden="false" customHeight="true" outlineLevel="0" collapsed="false">
      <c r="A264" s="173" t="s">
        <v>282</v>
      </c>
      <c r="B264" s="174" t="n">
        <v>13.88</v>
      </c>
      <c r="C264" s="175"/>
      <c r="D264" s="165" t="n">
        <v>2</v>
      </c>
      <c r="E264" s="166" t="n">
        <f aca="false">IF(ISBLANK(C264),0,C264*22)+IF(ISBLANK(D264),0,D264*4)</f>
        <v>8</v>
      </c>
      <c r="F264" s="167" t="n">
        <f aca="false">B264*E264</f>
        <v>111.04</v>
      </c>
      <c r="G264" s="167" t="n">
        <f aca="false">F264/22</f>
        <v>5.04727272727273</v>
      </c>
      <c r="H264" s="167" t="n">
        <f aca="false">G264*$I$10</f>
        <v>24.1711397234464</v>
      </c>
      <c r="I264" s="168" t="n">
        <f aca="false">G264/$I$9</f>
        <v>0.00504727272727273</v>
      </c>
    </row>
    <row r="265" customFormat="false" ht="15.75" hidden="false" customHeight="true" outlineLevel="0" collapsed="false">
      <c r="A265" s="173" t="s">
        <v>283</v>
      </c>
      <c r="B265" s="174" t="n">
        <v>32.05</v>
      </c>
      <c r="C265" s="175"/>
      <c r="D265" s="165" t="n">
        <v>1</v>
      </c>
      <c r="E265" s="166" t="n">
        <f aca="false">IF(ISBLANK(C265),0,C265*22)+IF(ISBLANK(D265),0,D265*4)</f>
        <v>4</v>
      </c>
      <c r="F265" s="167" t="n">
        <f aca="false">B265*E265</f>
        <v>128.2</v>
      </c>
      <c r="G265" s="167" t="n">
        <f aca="false">F265/22</f>
        <v>5.82727272727273</v>
      </c>
      <c r="H265" s="167" t="n">
        <f aca="false">G265*$I$10</f>
        <v>27.9065211864718</v>
      </c>
      <c r="I265" s="168" t="n">
        <f aca="false">G265/$I$9</f>
        <v>0.00582727272727273</v>
      </c>
    </row>
    <row r="266" customFormat="false" ht="15.75" hidden="false" customHeight="true" outlineLevel="0" collapsed="false">
      <c r="A266" s="177" t="s">
        <v>284</v>
      </c>
      <c r="B266" s="178" t="n">
        <f aca="false">SUM(B196:B265)</f>
        <v>1910.15</v>
      </c>
      <c r="C266" s="179"/>
      <c r="D266" s="179"/>
      <c r="E266" s="179"/>
      <c r="F266" s="180" t="n">
        <f aca="false">SUM(F196:F265)</f>
        <v>9469.57</v>
      </c>
      <c r="G266" s="180" t="n">
        <f aca="false">SUM(G196:G265)</f>
        <v>430.435</v>
      </c>
      <c r="H266" s="180" t="n">
        <f aca="false">SUM(H196:H265)</f>
        <v>2061.33194876582</v>
      </c>
      <c r="I266" s="181" t="n">
        <f aca="false">SUM(I196:I265)</f>
        <v>0.430435</v>
      </c>
    </row>
    <row r="267" customFormat="false" ht="15.75" hidden="false" customHeight="true" outlineLevel="0" collapsed="false">
      <c r="A267" s="146"/>
      <c r="B267" s="146"/>
      <c r="C267" s="149"/>
      <c r="D267" s="149"/>
      <c r="E267" s="146"/>
      <c r="F267" s="146"/>
      <c r="G267" s="146"/>
      <c r="H267" s="182"/>
      <c r="I267" s="182"/>
    </row>
    <row r="268" customFormat="false" ht="15.75" hidden="false" customHeight="true" outlineLevel="0" collapsed="false">
      <c r="A268" s="151" t="s">
        <v>285</v>
      </c>
      <c r="B268" s="146"/>
      <c r="C268" s="146"/>
      <c r="D268" s="146"/>
      <c r="E268" s="146"/>
      <c r="F268" s="153" t="s">
        <v>203</v>
      </c>
      <c r="G268" s="154"/>
      <c r="H268" s="154"/>
      <c r="I268" s="155" t="n">
        <f aca="false">$I$8</f>
        <v>4788.95059362231</v>
      </c>
    </row>
    <row r="269" customFormat="false" ht="15.75" hidden="false" customHeight="true" outlineLevel="0" collapsed="false">
      <c r="A269" s="151" t="s">
        <v>286</v>
      </c>
      <c r="B269" s="152"/>
      <c r="C269" s="152"/>
      <c r="D269" s="152"/>
      <c r="E269" s="152"/>
      <c r="F269" s="156" t="s">
        <v>205</v>
      </c>
      <c r="G269" s="154"/>
      <c r="H269" s="154"/>
      <c r="I269" s="157" t="n">
        <v>405</v>
      </c>
    </row>
    <row r="270" customFormat="false" ht="15.75" hidden="false" customHeight="true" outlineLevel="0" collapsed="false">
      <c r="A270" s="151"/>
      <c r="B270" s="152"/>
      <c r="C270" s="152"/>
      <c r="D270" s="152"/>
      <c r="E270" s="152"/>
      <c r="F270" s="153" t="s">
        <v>206</v>
      </c>
      <c r="G270" s="154"/>
      <c r="H270" s="154"/>
      <c r="I270" s="158" t="n">
        <f aca="false">I268/I269</f>
        <v>11.8245693669687</v>
      </c>
    </row>
    <row r="271" customFormat="false" ht="15.75" hidden="false" customHeight="true" outlineLevel="0" collapsed="false">
      <c r="A271" s="151"/>
      <c r="B271" s="152"/>
      <c r="C271" s="152"/>
      <c r="D271" s="152"/>
      <c r="E271" s="152"/>
      <c r="F271" s="159"/>
      <c r="G271" s="159"/>
      <c r="H271" s="159"/>
      <c r="I271" s="159"/>
    </row>
    <row r="272" customFormat="false" ht="45" hidden="false" customHeight="false" outlineLevel="0" collapsed="false">
      <c r="A272" s="160" t="s">
        <v>207</v>
      </c>
      <c r="B272" s="183" t="s">
        <v>208</v>
      </c>
      <c r="C272" s="161" t="s">
        <v>209</v>
      </c>
      <c r="D272" s="161" t="s">
        <v>210</v>
      </c>
      <c r="E272" s="161" t="s">
        <v>211</v>
      </c>
      <c r="F272" s="161" t="s">
        <v>212</v>
      </c>
      <c r="G272" s="162" t="s">
        <v>213</v>
      </c>
      <c r="H272" s="161" t="s">
        <v>10</v>
      </c>
      <c r="I272" s="161" t="s">
        <v>214</v>
      </c>
    </row>
    <row r="273" customFormat="false" ht="15.75" hidden="false" customHeight="true" outlineLevel="0" collapsed="false">
      <c r="A273" s="173" t="s">
        <v>287</v>
      </c>
      <c r="B273" s="174" t="n">
        <v>96.27</v>
      </c>
      <c r="C273" s="164"/>
      <c r="D273" s="166" t="n">
        <v>0.5</v>
      </c>
      <c r="E273" s="166" t="n">
        <f aca="false">IF(ISBLANK(C273),0,C273*22)+IF(ISBLANK(D273),0,D273*4)</f>
        <v>2</v>
      </c>
      <c r="F273" s="167" t="n">
        <f aca="false">B273*E273</f>
        <v>192.54</v>
      </c>
      <c r="G273" s="167" t="n">
        <f aca="false">F273/22</f>
        <v>8.75181818181818</v>
      </c>
      <c r="H273" s="167" t="n">
        <f aca="false">G273*$I$87</f>
        <v>103.486481178007</v>
      </c>
      <c r="I273" s="168" t="n">
        <f aca="false">G273/$I$86</f>
        <v>0.0216094276094276</v>
      </c>
    </row>
    <row r="274" customFormat="false" ht="15.75" hidden="false" customHeight="true" outlineLevel="0" collapsed="false">
      <c r="A274" s="173" t="s">
        <v>288</v>
      </c>
      <c r="B274" s="174" t="n">
        <v>46.43</v>
      </c>
      <c r="C274" s="164"/>
      <c r="D274" s="166" t="n">
        <v>0.5</v>
      </c>
      <c r="E274" s="166" t="n">
        <f aca="false">IF(ISBLANK(C274),0,C274*22)+IF(ISBLANK(D274),0,D274*4)</f>
        <v>2</v>
      </c>
      <c r="F274" s="167" t="n">
        <f aca="false">B274*E274</f>
        <v>92.86</v>
      </c>
      <c r="G274" s="167" t="n">
        <f aca="false">F274/22</f>
        <v>4.22090909090909</v>
      </c>
      <c r="H274" s="167" t="n">
        <f aca="false">G274*$I$87</f>
        <v>49.9104323371232</v>
      </c>
      <c r="I274" s="168" t="n">
        <f aca="false">G274/$I$86</f>
        <v>0.0104219977553311</v>
      </c>
    </row>
    <row r="275" customFormat="false" ht="15.75" hidden="false" customHeight="true" outlineLevel="0" collapsed="false">
      <c r="A275" s="173" t="s">
        <v>289</v>
      </c>
      <c r="B275" s="174" t="n">
        <v>7.59</v>
      </c>
      <c r="C275" s="164"/>
      <c r="D275" s="166" t="n">
        <v>0.5</v>
      </c>
      <c r="E275" s="166" t="n">
        <f aca="false">IF(ISBLANK(C275),0,C275*22)+IF(ISBLANK(D275),0,D275*4)</f>
        <v>2</v>
      </c>
      <c r="F275" s="167" t="n">
        <f aca="false">B275*E275</f>
        <v>15.18</v>
      </c>
      <c r="G275" s="167" t="n">
        <f aca="false">F275/22</f>
        <v>0.69</v>
      </c>
      <c r="H275" s="167" t="n">
        <f aca="false">G275*$I$87</f>
        <v>8.15895286320838</v>
      </c>
      <c r="I275" s="168" t="n">
        <f aca="false">G275/$I$86</f>
        <v>0.0017037037037037</v>
      </c>
    </row>
    <row r="276" customFormat="false" ht="15.75" hidden="false" customHeight="true" outlineLevel="0" collapsed="false">
      <c r="A276" s="173" t="s">
        <v>290</v>
      </c>
      <c r="B276" s="174" t="n">
        <v>7.77</v>
      </c>
      <c r="C276" s="164"/>
      <c r="D276" s="166" t="n">
        <v>0.5</v>
      </c>
      <c r="E276" s="166" t="n">
        <f aca="false">IF(ISBLANK(C276),0,C276*22)+IF(ISBLANK(D276),0,D276*4)</f>
        <v>2</v>
      </c>
      <c r="F276" s="167" t="n">
        <f aca="false">B276*E276</f>
        <v>15.54</v>
      </c>
      <c r="G276" s="167" t="n">
        <f aca="false">F276/22</f>
        <v>0.706363636363636</v>
      </c>
      <c r="H276" s="167" t="n">
        <f aca="false">G276*$I$87</f>
        <v>8.35244581648605</v>
      </c>
      <c r="I276" s="168" t="n">
        <f aca="false">G276/$I$86</f>
        <v>0.00174410774410774</v>
      </c>
    </row>
    <row r="277" customFormat="false" ht="15.75" hidden="false" customHeight="true" outlineLevel="0" collapsed="false">
      <c r="A277" s="173" t="s">
        <v>291</v>
      </c>
      <c r="B277" s="174" t="n">
        <v>6.92</v>
      </c>
      <c r="C277" s="164"/>
      <c r="D277" s="166" t="n">
        <v>0.5</v>
      </c>
      <c r="E277" s="166" t="n">
        <f aca="false">IF(ISBLANK(C277),0,C277*22)+IF(ISBLANK(D277),0,D277*4)</f>
        <v>2</v>
      </c>
      <c r="F277" s="167" t="n">
        <f aca="false">B277*E277</f>
        <v>13.84</v>
      </c>
      <c r="G277" s="167" t="n">
        <f aca="false">F277/22</f>
        <v>0.629090909090909</v>
      </c>
      <c r="H277" s="167" t="n">
        <f aca="false">G277*$I$87</f>
        <v>7.43872909267484</v>
      </c>
      <c r="I277" s="168" t="n">
        <f aca="false">G277/$I$86</f>
        <v>0.00155331088664422</v>
      </c>
    </row>
    <row r="278" customFormat="false" ht="15.75" hidden="false" customHeight="true" outlineLevel="0" collapsed="false">
      <c r="A278" s="173" t="s">
        <v>292</v>
      </c>
      <c r="B278" s="174" t="n">
        <v>59.64</v>
      </c>
      <c r="C278" s="164"/>
      <c r="D278" s="166" t="n">
        <v>0.5</v>
      </c>
      <c r="E278" s="166" t="n">
        <f aca="false">IF(ISBLANK(C278),0,C278*22)+IF(ISBLANK(D278),0,D278*4)</f>
        <v>2</v>
      </c>
      <c r="F278" s="167" t="n">
        <f aca="false">B278*E278</f>
        <v>119.28</v>
      </c>
      <c r="G278" s="167" t="n">
        <f aca="false">F278/22</f>
        <v>5.42181818181818</v>
      </c>
      <c r="H278" s="167" t="n">
        <f aca="false">G278*$I$87</f>
        <v>64.1106651860011</v>
      </c>
      <c r="I278" s="168" t="n">
        <f aca="false">G278/$I$86</f>
        <v>0.0133872053872054</v>
      </c>
    </row>
    <row r="279" customFormat="false" ht="15.75" hidden="false" customHeight="true" outlineLevel="0" collapsed="false">
      <c r="A279" s="173" t="s">
        <v>293</v>
      </c>
      <c r="B279" s="174" t="n">
        <v>234.7</v>
      </c>
      <c r="C279" s="164"/>
      <c r="D279" s="166" t="n">
        <v>0.5</v>
      </c>
      <c r="E279" s="166" t="n">
        <f aca="false">IF(ISBLANK(C279),0,C279*22)+IF(ISBLANK(D279),0,D279*4)</f>
        <v>2</v>
      </c>
      <c r="F279" s="167" t="n">
        <f aca="false">B279*E279</f>
        <v>469.4</v>
      </c>
      <c r="G279" s="167" t="n">
        <f aca="false">F279/22</f>
        <v>21.3363636363636</v>
      </c>
      <c r="H279" s="167" t="n">
        <f aca="false">G279*$I$87</f>
        <v>252.29331185705</v>
      </c>
      <c r="I279" s="168" t="n">
        <f aca="false">G279/$I$86</f>
        <v>0.052682379349046</v>
      </c>
    </row>
    <row r="280" customFormat="false" ht="15.75" hidden="false" customHeight="true" outlineLevel="0" collapsed="false">
      <c r="A280" s="173" t="s">
        <v>294</v>
      </c>
      <c r="B280" s="174" t="n">
        <v>30.34</v>
      </c>
      <c r="C280" s="164"/>
      <c r="D280" s="166" t="n">
        <v>0.5</v>
      </c>
      <c r="E280" s="166" t="n">
        <f aca="false">IF(ISBLANK(C280),0,C280*22)+IF(ISBLANK(D280),0,D280*4)</f>
        <v>2</v>
      </c>
      <c r="F280" s="167" t="n">
        <f aca="false">B280*E280</f>
        <v>60.68</v>
      </c>
      <c r="G280" s="167" t="n">
        <f aca="false">F280/22</f>
        <v>2.75818181818182</v>
      </c>
      <c r="H280" s="167" t="n">
        <f aca="false">G280*$I$87</f>
        <v>32.6143122358027</v>
      </c>
      <c r="I280" s="168" t="n">
        <f aca="false">G280/$I$86</f>
        <v>0.00681032547699214</v>
      </c>
    </row>
    <row r="281" customFormat="false" ht="15.75" hidden="false" customHeight="true" outlineLevel="0" collapsed="false">
      <c r="A281" s="173" t="s">
        <v>295</v>
      </c>
      <c r="B281" s="174" t="n">
        <v>45.47</v>
      </c>
      <c r="C281" s="164"/>
      <c r="D281" s="166" t="n">
        <v>0.5</v>
      </c>
      <c r="E281" s="166" t="n">
        <f aca="false">IF(ISBLANK(C281),0,C281*22)+IF(ISBLANK(D281),0,D281*4)</f>
        <v>2</v>
      </c>
      <c r="F281" s="167" t="n">
        <f aca="false">B281*E281</f>
        <v>90.94</v>
      </c>
      <c r="G281" s="167" t="n">
        <f aca="false">F281/22</f>
        <v>4.13363636363636</v>
      </c>
      <c r="H281" s="167" t="n">
        <f aca="false">G281*$I$87</f>
        <v>48.8784699196423</v>
      </c>
      <c r="I281" s="168" t="n">
        <f aca="false">G281/$I$86</f>
        <v>0.0102065095398429</v>
      </c>
    </row>
    <row r="282" customFormat="false" ht="15.75" hidden="false" customHeight="true" outlineLevel="0" collapsed="false">
      <c r="A282" s="173" t="s">
        <v>296</v>
      </c>
      <c r="B282" s="174" t="n">
        <v>86.05</v>
      </c>
      <c r="C282" s="164"/>
      <c r="D282" s="166" t="n">
        <v>0.5</v>
      </c>
      <c r="E282" s="166" t="n">
        <f aca="false">IF(ISBLANK(C282),0,C282*22)+IF(ISBLANK(D282),0,D282*4)</f>
        <v>2</v>
      </c>
      <c r="F282" s="167" t="n">
        <f aca="false">B282*E282</f>
        <v>172.1</v>
      </c>
      <c r="G282" s="167" t="n">
        <f aca="false">F282/22</f>
        <v>7.82272727272727</v>
      </c>
      <c r="H282" s="167" t="n">
        <f aca="false">G282*$I$87</f>
        <v>92.5003812752413</v>
      </c>
      <c r="I282" s="168" t="n">
        <f aca="false">G282/$I$86</f>
        <v>0.0193153759820426</v>
      </c>
    </row>
    <row r="283" customFormat="false" ht="15.75" hidden="false" customHeight="true" outlineLevel="0" collapsed="false">
      <c r="A283" s="173" t="s">
        <v>297</v>
      </c>
      <c r="B283" s="174" t="n">
        <v>104.14</v>
      </c>
      <c r="C283" s="164"/>
      <c r="D283" s="166" t="n">
        <v>0.5</v>
      </c>
      <c r="E283" s="166" t="n">
        <f aca="false">IF(ISBLANK(C283),0,C283*22)+IF(ISBLANK(D283),0,D283*4)</f>
        <v>2</v>
      </c>
      <c r="F283" s="167" t="n">
        <f aca="false">B283*E283</f>
        <v>208.28</v>
      </c>
      <c r="G283" s="167" t="n">
        <f aca="false">F283/22</f>
        <v>9.46727272727273</v>
      </c>
      <c r="H283" s="167" t="n">
        <f aca="false">G283*$I$87</f>
        <v>111.946423079647</v>
      </c>
      <c r="I283" s="168" t="n">
        <f aca="false">G283/$I$86</f>
        <v>0.0233759820426487</v>
      </c>
    </row>
    <row r="284" customFormat="false" ht="15.75" hidden="false" customHeight="true" outlineLevel="0" collapsed="false">
      <c r="A284" s="173" t="s">
        <v>298</v>
      </c>
      <c r="B284" s="174" t="n">
        <v>79.5</v>
      </c>
      <c r="C284" s="164"/>
      <c r="D284" s="166" t="n">
        <v>0.5</v>
      </c>
      <c r="E284" s="166" t="n">
        <f aca="false">IF(ISBLANK(C284),0,C284*22)+IF(ISBLANK(D284),0,D284*4)</f>
        <v>2</v>
      </c>
      <c r="F284" s="167" t="n">
        <f aca="false">B284*E284</f>
        <v>159</v>
      </c>
      <c r="G284" s="167" t="n">
        <f aca="false">F284/22</f>
        <v>7.22727272727273</v>
      </c>
      <c r="H284" s="167" t="n">
        <f aca="false">G284*$I$87</f>
        <v>85.4593876976372</v>
      </c>
      <c r="I284" s="168" t="n">
        <f aca="false">G284/$I$86</f>
        <v>0.0178451178451178</v>
      </c>
    </row>
    <row r="285" customFormat="false" ht="15.75" hidden="false" customHeight="true" outlineLevel="0" collapsed="false">
      <c r="A285" s="173" t="s">
        <v>299</v>
      </c>
      <c r="B285" s="174" t="n">
        <v>107.43</v>
      </c>
      <c r="C285" s="164"/>
      <c r="D285" s="166" t="n">
        <v>0.5</v>
      </c>
      <c r="E285" s="166" t="n">
        <f aca="false">IF(ISBLANK(C285),0,C285*22)+IF(ISBLANK(D285),0,D285*4)</f>
        <v>2</v>
      </c>
      <c r="F285" s="167" t="n">
        <f aca="false">B285*E285</f>
        <v>214.86</v>
      </c>
      <c r="G285" s="167" t="n">
        <f aca="false">F285/22</f>
        <v>9.76636363636364</v>
      </c>
      <c r="H285" s="167" t="n">
        <f aca="false">G285*$I$87</f>
        <v>115.483044281222</v>
      </c>
      <c r="I285" s="168" t="n">
        <f aca="false">G285/$I$86</f>
        <v>0.0241144781144781</v>
      </c>
    </row>
    <row r="286" customFormat="false" ht="15.75" hidden="false" customHeight="true" outlineLevel="0" collapsed="false">
      <c r="A286" s="173" t="s">
        <v>300</v>
      </c>
      <c r="B286" s="174" t="n">
        <v>40.8</v>
      </c>
      <c r="C286" s="164"/>
      <c r="D286" s="166" t="n">
        <v>0.5</v>
      </c>
      <c r="E286" s="166" t="n">
        <f aca="false">IF(ISBLANK(C286),0,C286*22)+IF(ISBLANK(D286),0,D286*4)</f>
        <v>2</v>
      </c>
      <c r="F286" s="167" t="n">
        <f aca="false">B286*E286</f>
        <v>81.6</v>
      </c>
      <c r="G286" s="167" t="n">
        <f aca="false">F286/22</f>
        <v>3.70909090909091</v>
      </c>
      <c r="H286" s="167" t="n">
        <f aca="false">G286*$I$87</f>
        <v>43.8584027429383</v>
      </c>
      <c r="I286" s="168" t="n">
        <f aca="false">G286/$I$86</f>
        <v>0.00915824915824916</v>
      </c>
    </row>
    <row r="287" customFormat="false" ht="15.75" hidden="false" customHeight="true" outlineLevel="0" collapsed="false">
      <c r="A287" s="173" t="s">
        <v>301</v>
      </c>
      <c r="B287" s="174" t="n">
        <v>40.77</v>
      </c>
      <c r="C287" s="164"/>
      <c r="D287" s="166" t="n">
        <v>0.5</v>
      </c>
      <c r="E287" s="166" t="n">
        <f aca="false">IF(ISBLANK(C287),0,C287*22)+IF(ISBLANK(D287),0,D287*4)</f>
        <v>2</v>
      </c>
      <c r="F287" s="167" t="n">
        <f aca="false">B287*E287</f>
        <v>81.54</v>
      </c>
      <c r="G287" s="167" t="n">
        <f aca="false">F287/22</f>
        <v>3.70636363636364</v>
      </c>
      <c r="H287" s="167" t="n">
        <f aca="false">G287*$I$87</f>
        <v>43.8261539173921</v>
      </c>
      <c r="I287" s="168" t="n">
        <f aca="false">G287/$I$86</f>
        <v>0.00915151515151515</v>
      </c>
    </row>
    <row r="288" customFormat="false" ht="15.75" hidden="false" customHeight="true" outlineLevel="0" collapsed="false">
      <c r="A288" s="173" t="s">
        <v>302</v>
      </c>
      <c r="B288" s="174" t="n">
        <v>38.17</v>
      </c>
      <c r="C288" s="164"/>
      <c r="D288" s="166" t="n">
        <v>0.5</v>
      </c>
      <c r="E288" s="166" t="n">
        <f aca="false">IF(ISBLANK(C288),0,C288*22)+IF(ISBLANK(D288),0,D288*4)</f>
        <v>2</v>
      </c>
      <c r="F288" s="167" t="n">
        <f aca="false">B288*E288</f>
        <v>76.34</v>
      </c>
      <c r="G288" s="167" t="n">
        <f aca="false">F288/22</f>
        <v>3.47</v>
      </c>
      <c r="H288" s="167" t="n">
        <f aca="false">G288*$I$87</f>
        <v>41.0312557033813</v>
      </c>
      <c r="I288" s="168" t="n">
        <f aca="false">G288/$I$86</f>
        <v>0.0085679012345679</v>
      </c>
    </row>
    <row r="289" customFormat="false" ht="15.75" hidden="false" customHeight="true" outlineLevel="0" collapsed="false">
      <c r="A289" s="173" t="s">
        <v>303</v>
      </c>
      <c r="B289" s="174" t="n">
        <v>63.83</v>
      </c>
      <c r="C289" s="164"/>
      <c r="D289" s="166" t="n">
        <v>0.5</v>
      </c>
      <c r="E289" s="166" t="n">
        <f aca="false">IF(ISBLANK(C289),0,C289*22)+IF(ISBLANK(D289),0,D289*4)</f>
        <v>2</v>
      </c>
      <c r="F289" s="167" t="n">
        <f aca="false">B289*E289</f>
        <v>127.66</v>
      </c>
      <c r="G289" s="167" t="n">
        <f aca="false">F289/22</f>
        <v>5.80272727272727</v>
      </c>
      <c r="H289" s="167" t="n">
        <f aca="false">G289*$I$87</f>
        <v>68.6147511539646</v>
      </c>
      <c r="I289" s="168" t="n">
        <f aca="false">G289/$I$86</f>
        <v>0.014327721661055</v>
      </c>
    </row>
    <row r="290" customFormat="false" ht="15.75" hidden="false" customHeight="true" outlineLevel="0" collapsed="false">
      <c r="A290" s="184" t="s">
        <v>284</v>
      </c>
      <c r="B290" s="178" t="n">
        <f aca="false">SUM(B273:B289)</f>
        <v>1095.82</v>
      </c>
      <c r="C290" s="185"/>
      <c r="D290" s="185"/>
      <c r="E290" s="185"/>
      <c r="F290" s="180" t="n">
        <f aca="false">SUM(F273:F289)</f>
        <v>2191.64</v>
      </c>
      <c r="G290" s="180" t="n">
        <f aca="false">SUM(G273:G289)</f>
        <v>99.62</v>
      </c>
      <c r="H290" s="180" t="n">
        <f aca="false">SUM(H273:H289)</f>
        <v>1177.96360033742</v>
      </c>
      <c r="I290" s="181" t="n">
        <f aca="false">SUM(I273:I289)</f>
        <v>0.245975308641975</v>
      </c>
    </row>
    <row r="291" customFormat="false" ht="15.75" hidden="false" customHeight="true" outlineLevel="0" collapsed="false">
      <c r="A291" s="146"/>
      <c r="B291" s="146"/>
      <c r="C291" s="149"/>
      <c r="D291" s="149"/>
      <c r="E291" s="146"/>
      <c r="F291" s="146"/>
      <c r="G291" s="146"/>
      <c r="H291" s="182"/>
      <c r="I291" s="182"/>
    </row>
    <row r="292" customFormat="false" ht="15.75" hidden="false" customHeight="true" outlineLevel="0" collapsed="false">
      <c r="A292" s="151" t="s">
        <v>304</v>
      </c>
      <c r="B292" s="146"/>
      <c r="C292" s="146"/>
      <c r="D292" s="146"/>
      <c r="E292" s="146"/>
      <c r="F292" s="153" t="s">
        <v>203</v>
      </c>
      <c r="G292" s="154"/>
      <c r="H292" s="154"/>
      <c r="I292" s="155" t="n">
        <f aca="false">$I$8</f>
        <v>4788.95059362231</v>
      </c>
    </row>
    <row r="293" customFormat="false" ht="15.75" hidden="false" customHeight="true" outlineLevel="0" collapsed="false">
      <c r="A293" s="151" t="s">
        <v>305</v>
      </c>
      <c r="B293" s="152"/>
      <c r="C293" s="152"/>
      <c r="D293" s="152"/>
      <c r="E293" s="152"/>
      <c r="F293" s="156" t="s">
        <v>205</v>
      </c>
      <c r="G293" s="154"/>
      <c r="H293" s="154"/>
      <c r="I293" s="157" t="n">
        <v>2000</v>
      </c>
    </row>
    <row r="294" customFormat="false" ht="15.75" hidden="false" customHeight="true" outlineLevel="0" collapsed="false">
      <c r="A294" s="151"/>
      <c r="B294" s="152"/>
      <c r="C294" s="152"/>
      <c r="D294" s="152"/>
      <c r="E294" s="152"/>
      <c r="F294" s="153" t="s">
        <v>206</v>
      </c>
      <c r="G294" s="154"/>
      <c r="H294" s="154"/>
      <c r="I294" s="158" t="n">
        <f aca="false">I292/I293</f>
        <v>2.39447529681116</v>
      </c>
    </row>
    <row r="295" customFormat="false" ht="15.75" hidden="false" customHeight="true" outlineLevel="0" collapsed="false">
      <c r="A295" s="151"/>
      <c r="B295" s="152"/>
      <c r="C295" s="152"/>
      <c r="D295" s="152"/>
      <c r="E295" s="152"/>
      <c r="F295" s="159"/>
      <c r="G295" s="159"/>
      <c r="H295" s="159"/>
      <c r="I295" s="159"/>
    </row>
    <row r="296" customFormat="false" ht="45" hidden="false" customHeight="false" outlineLevel="0" collapsed="false">
      <c r="A296" s="160" t="s">
        <v>207</v>
      </c>
      <c r="B296" s="183" t="s">
        <v>208</v>
      </c>
      <c r="C296" s="161" t="s">
        <v>209</v>
      </c>
      <c r="D296" s="161" t="s">
        <v>210</v>
      </c>
      <c r="E296" s="161" t="s">
        <v>211</v>
      </c>
      <c r="F296" s="161" t="s">
        <v>212</v>
      </c>
      <c r="G296" s="162" t="s">
        <v>213</v>
      </c>
      <c r="H296" s="161" t="s">
        <v>10</v>
      </c>
      <c r="I296" s="161" t="s">
        <v>214</v>
      </c>
    </row>
    <row r="297" customFormat="false" ht="15.75" hidden="false" customHeight="true" outlineLevel="0" collapsed="false">
      <c r="A297" s="173" t="s">
        <v>306</v>
      </c>
      <c r="B297" s="174" t="n">
        <v>53.34</v>
      </c>
      <c r="C297" s="164" t="n">
        <v>2</v>
      </c>
      <c r="D297" s="166"/>
      <c r="E297" s="166" t="n">
        <f aca="false">IF(ISBLANK(C297),0,C297*22)+IF(ISBLANK(D297),0,D297*4)</f>
        <v>44</v>
      </c>
      <c r="F297" s="167" t="n">
        <f aca="false">B297*E297</f>
        <v>2346.96</v>
      </c>
      <c r="G297" s="186" t="n">
        <f aca="false">F297/22</f>
        <v>106.68</v>
      </c>
      <c r="H297" s="167" t="n">
        <f aca="false">G297*$I$111</f>
        <v>255.442624663814</v>
      </c>
      <c r="I297" s="168" t="n">
        <f aca="false">G297/$I$110</f>
        <v>0.05334</v>
      </c>
    </row>
    <row r="298" customFormat="false" ht="15.75" hidden="false" customHeight="true" outlineLevel="0" collapsed="false">
      <c r="A298" s="173" t="s">
        <v>307</v>
      </c>
      <c r="B298" s="174" t="n">
        <v>23.28</v>
      </c>
      <c r="C298" s="164"/>
      <c r="D298" s="166" t="n">
        <v>0.25</v>
      </c>
      <c r="E298" s="166" t="n">
        <f aca="false">IF(ISBLANK(C298),0,C298*22)+IF(ISBLANK(D298),0,D298*4)</f>
        <v>1</v>
      </c>
      <c r="F298" s="167" t="n">
        <f aca="false">B298*E298</f>
        <v>23.28</v>
      </c>
      <c r="G298" s="186" t="n">
        <f aca="false">F298/22</f>
        <v>1.05818181818182</v>
      </c>
      <c r="H298" s="167" t="n">
        <f aca="false">G298*$I$111</f>
        <v>2.53379022317108</v>
      </c>
      <c r="I298" s="168" t="n">
        <f aca="false">G298/$I$110</f>
        <v>0.000529090909090909</v>
      </c>
    </row>
    <row r="299" customFormat="false" ht="15.75" hidden="false" customHeight="true" outlineLevel="0" collapsed="false">
      <c r="A299" s="173" t="s">
        <v>308</v>
      </c>
      <c r="B299" s="174" t="n">
        <v>63.06</v>
      </c>
      <c r="C299" s="164"/>
      <c r="D299" s="166" t="n">
        <v>2.75</v>
      </c>
      <c r="E299" s="166" t="n">
        <f aca="false">IF(ISBLANK(C299),0,C299*22)+IF(ISBLANK(D299),0,D299*4)</f>
        <v>11</v>
      </c>
      <c r="F299" s="167" t="n">
        <f aca="false">B299*E299</f>
        <v>693.66</v>
      </c>
      <c r="G299" s="186" t="n">
        <f aca="false">F299/22</f>
        <v>31.53</v>
      </c>
      <c r="H299" s="167" t="n">
        <f aca="false">G299*$I$111</f>
        <v>75.4978061084558</v>
      </c>
      <c r="I299" s="168" t="n">
        <f aca="false">G299/$I$110</f>
        <v>0.015765</v>
      </c>
    </row>
    <row r="300" customFormat="false" ht="15.75" hidden="false" customHeight="true" outlineLevel="0" collapsed="false">
      <c r="A300" s="173" t="s">
        <v>309</v>
      </c>
      <c r="B300" s="174" t="n">
        <v>230</v>
      </c>
      <c r="C300" s="164"/>
      <c r="D300" s="166" t="n">
        <v>2.75</v>
      </c>
      <c r="E300" s="166" t="n">
        <f aca="false">IF(ISBLANK(C300),0,C300*22)+IF(ISBLANK(D300),0,D300*4)</f>
        <v>11</v>
      </c>
      <c r="F300" s="167" t="n">
        <f aca="false">B300*E300</f>
        <v>2530</v>
      </c>
      <c r="G300" s="186" t="n">
        <f aca="false">F300/22</f>
        <v>115</v>
      </c>
      <c r="H300" s="167" t="n">
        <f aca="false">G300*$I$111</f>
        <v>275.364659133283</v>
      </c>
      <c r="I300" s="168" t="n">
        <f aca="false">G300/$I$110</f>
        <v>0.0575</v>
      </c>
    </row>
    <row r="301" customFormat="false" ht="15.75" hidden="false" customHeight="true" outlineLevel="0" collapsed="false">
      <c r="A301" s="173" t="s">
        <v>310</v>
      </c>
      <c r="B301" s="174" t="n">
        <v>483.18</v>
      </c>
      <c r="C301" s="164"/>
      <c r="D301" s="166" t="n">
        <v>1</v>
      </c>
      <c r="E301" s="166" t="n">
        <f aca="false">IF(ISBLANK(C301),0,C301*22)+IF(ISBLANK(D301),0,D301*4)</f>
        <v>4</v>
      </c>
      <c r="F301" s="167" t="n">
        <f aca="false">B301*E301</f>
        <v>1932.72</v>
      </c>
      <c r="G301" s="186" t="n">
        <f aca="false">F301/22</f>
        <v>87.8509090909091</v>
      </c>
      <c r="H301" s="167" t="n">
        <f aca="false">G301*$I$111</f>
        <v>210.356831620584</v>
      </c>
      <c r="I301" s="168" t="n">
        <f aca="false">G301/$I$110</f>
        <v>0.0439254545454546</v>
      </c>
    </row>
    <row r="302" customFormat="false" ht="15.75" hidden="false" customHeight="true" outlineLevel="0" collapsed="false">
      <c r="A302" s="173" t="s">
        <v>311</v>
      </c>
      <c r="B302" s="174" t="n">
        <v>1170</v>
      </c>
      <c r="C302" s="164"/>
      <c r="D302" s="166" t="n">
        <v>1</v>
      </c>
      <c r="E302" s="166" t="n">
        <f aca="false">IF(ISBLANK(C302),0,C302*22)+IF(ISBLANK(D302),0,D302*4)</f>
        <v>4</v>
      </c>
      <c r="F302" s="167" t="n">
        <f aca="false">B302*E302</f>
        <v>4680</v>
      </c>
      <c r="G302" s="186" t="n">
        <f aca="false">F302/22</f>
        <v>212.727272727273</v>
      </c>
      <c r="H302" s="167" t="n">
        <f aca="false">G302*$I$111</f>
        <v>509.370199503464</v>
      </c>
      <c r="I302" s="168" t="n">
        <f aca="false">G302/$I$110</f>
        <v>0.106363636363636</v>
      </c>
    </row>
    <row r="303" customFormat="false" ht="15.75" hidden="false" customHeight="true" outlineLevel="0" collapsed="false">
      <c r="A303" s="173" t="s">
        <v>312</v>
      </c>
      <c r="B303" s="174" t="n">
        <v>185</v>
      </c>
      <c r="C303" s="164"/>
      <c r="D303" s="166" t="n">
        <v>1</v>
      </c>
      <c r="E303" s="166" t="n">
        <f aca="false">IF(ISBLANK(C303),0,C303*22)+IF(ISBLANK(D303),0,D303*4)</f>
        <v>4</v>
      </c>
      <c r="F303" s="167" t="n">
        <f aca="false">B303*E303</f>
        <v>740</v>
      </c>
      <c r="G303" s="186" t="n">
        <f aca="false">F303/22</f>
        <v>33.6363636363636</v>
      </c>
      <c r="H303" s="167" t="n">
        <f aca="false">G303*$I$111</f>
        <v>80.5414418018298</v>
      </c>
      <c r="I303" s="168" t="n">
        <f aca="false">G303/$I$110</f>
        <v>0.0168181818181818</v>
      </c>
    </row>
    <row r="304" customFormat="false" ht="15.75" hidden="false" customHeight="true" outlineLevel="0" collapsed="false">
      <c r="A304" s="173" t="s">
        <v>313</v>
      </c>
      <c r="B304" s="174" t="n">
        <v>30</v>
      </c>
      <c r="C304" s="164" t="n">
        <v>1</v>
      </c>
      <c r="D304" s="166"/>
      <c r="E304" s="166" t="n">
        <f aca="false">IF(ISBLANK(C304),0,C304*22)+IF(ISBLANK(D304),0,D304*4)</f>
        <v>22</v>
      </c>
      <c r="F304" s="167" t="n">
        <f aca="false">B304*E304</f>
        <v>660</v>
      </c>
      <c r="G304" s="186" t="n">
        <f aca="false">F304/22</f>
        <v>30</v>
      </c>
      <c r="H304" s="167" t="n">
        <f aca="false">G304*$I$111</f>
        <v>71.8342589043347</v>
      </c>
      <c r="I304" s="168" t="n">
        <f aca="false">G304/$I$110</f>
        <v>0.015</v>
      </c>
    </row>
    <row r="305" customFormat="false" ht="15.75" hidden="false" customHeight="true" outlineLevel="0" collapsed="false">
      <c r="A305" s="173" t="s">
        <v>314</v>
      </c>
      <c r="B305" s="174" t="n">
        <v>32.58</v>
      </c>
      <c r="C305" s="164"/>
      <c r="D305" s="166" t="n">
        <v>1</v>
      </c>
      <c r="E305" s="166" t="n">
        <f aca="false">IF(ISBLANK(C305),0,C305*22)+IF(ISBLANK(D305),0,D305*4)</f>
        <v>4</v>
      </c>
      <c r="F305" s="167" t="n">
        <f aca="false">B305*E305</f>
        <v>130.32</v>
      </c>
      <c r="G305" s="186" t="n">
        <f aca="false">F305/22</f>
        <v>5.92363636363636</v>
      </c>
      <c r="H305" s="167" t="n">
        <f aca="false">G305*$I$111</f>
        <v>14.1840009400195</v>
      </c>
      <c r="I305" s="168" t="n">
        <f aca="false">G305/$I$110</f>
        <v>0.00296181818181818</v>
      </c>
    </row>
    <row r="306" customFormat="false" ht="15.75" hidden="false" customHeight="true" outlineLevel="0" collapsed="false">
      <c r="A306" s="173" t="s">
        <v>313</v>
      </c>
      <c r="B306" s="174" t="n">
        <v>45.69</v>
      </c>
      <c r="C306" s="164" t="n">
        <v>1</v>
      </c>
      <c r="D306" s="166"/>
      <c r="E306" s="166" t="n">
        <f aca="false">IF(ISBLANK(C306),0,C306*22)+IF(ISBLANK(D306),0,D306*4)</f>
        <v>22</v>
      </c>
      <c r="F306" s="167" t="n">
        <f aca="false">B306*E306</f>
        <v>1005.18</v>
      </c>
      <c r="G306" s="186" t="n">
        <f aca="false">F306/22</f>
        <v>45.69</v>
      </c>
      <c r="H306" s="167" t="n">
        <f aca="false">G306*$I$111</f>
        <v>109.403576311302</v>
      </c>
      <c r="I306" s="168" t="n">
        <f aca="false">G306/$I$110</f>
        <v>0.022845</v>
      </c>
    </row>
    <row r="307" customFormat="false" ht="15.75" hidden="false" customHeight="true" outlineLevel="0" collapsed="false">
      <c r="A307" s="173" t="s">
        <v>315</v>
      </c>
      <c r="B307" s="174" t="n">
        <v>121.65</v>
      </c>
      <c r="C307" s="164"/>
      <c r="D307" s="166" t="n">
        <v>1</v>
      </c>
      <c r="E307" s="166" t="n">
        <f aca="false">IF(ISBLANK(C307),0,C307*22)+IF(ISBLANK(D307),0,D307*4)</f>
        <v>4</v>
      </c>
      <c r="F307" s="167" t="n">
        <f aca="false">B307*E307</f>
        <v>486.6</v>
      </c>
      <c r="G307" s="186" t="n">
        <f aca="false">F307/22</f>
        <v>22.1181818181818</v>
      </c>
      <c r="H307" s="167" t="n">
        <f aca="false">G307*$I$111</f>
        <v>52.961439974014</v>
      </c>
      <c r="I307" s="168" t="n">
        <f aca="false">G307/$I$110</f>
        <v>0.0110590909090909</v>
      </c>
    </row>
    <row r="308" customFormat="false" ht="15.75" hidden="false" customHeight="true" outlineLevel="0" collapsed="false">
      <c r="A308" s="184" t="s">
        <v>284</v>
      </c>
      <c r="B308" s="178" t="n">
        <f aca="false">SUM(B297:B307)</f>
        <v>2437.78</v>
      </c>
      <c r="C308" s="185"/>
      <c r="D308" s="185"/>
      <c r="E308" s="185"/>
      <c r="F308" s="180" t="n">
        <f aca="false">SUM(F297:F307)</f>
        <v>15228.72</v>
      </c>
      <c r="G308" s="180" t="n">
        <f aca="false">SUM(G297:G307)</f>
        <v>692.214545454545</v>
      </c>
      <c r="H308" s="180" t="n">
        <f aca="false">SUM(H297:H307)</f>
        <v>1657.49062918427</v>
      </c>
      <c r="I308" s="181" t="n">
        <f aca="false">SUM(I297:I307)</f>
        <v>0.346107272727273</v>
      </c>
    </row>
    <row r="309" customFormat="false" ht="15.75" hidden="false" customHeight="true" outlineLevel="0" collapsed="false">
      <c r="A309" s="159"/>
      <c r="B309" s="159"/>
      <c r="C309" s="159"/>
      <c r="D309" s="159"/>
      <c r="E309" s="159"/>
      <c r="F309" s="159"/>
      <c r="G309" s="159"/>
      <c r="H309" s="159"/>
      <c r="I309" s="159"/>
    </row>
    <row r="310" customFormat="false" ht="15.75" hidden="false" customHeight="true" outlineLevel="0" collapsed="false">
      <c r="A310" s="151" t="s">
        <v>316</v>
      </c>
      <c r="B310" s="146"/>
      <c r="C310" s="146"/>
      <c r="D310" s="146"/>
      <c r="E310" s="146"/>
      <c r="F310" s="153" t="s">
        <v>203</v>
      </c>
      <c r="G310" s="154"/>
      <c r="H310" s="154"/>
      <c r="I310" s="155" t="n">
        <f aca="false">$I$8</f>
        <v>4788.95059362231</v>
      </c>
    </row>
    <row r="311" customFormat="false" ht="15.75" hidden="false" customHeight="true" outlineLevel="0" collapsed="false">
      <c r="A311" s="151" t="s">
        <v>317</v>
      </c>
      <c r="B311" s="152"/>
      <c r="C311" s="152"/>
      <c r="D311" s="152"/>
      <c r="E311" s="152"/>
      <c r="F311" s="156" t="s">
        <v>205</v>
      </c>
      <c r="G311" s="154"/>
      <c r="H311" s="154"/>
      <c r="I311" s="157" t="n">
        <v>250</v>
      </c>
    </row>
    <row r="312" customFormat="false" ht="15.75" hidden="false" customHeight="true" outlineLevel="0" collapsed="false">
      <c r="A312" s="151"/>
      <c r="B312" s="152"/>
      <c r="C312" s="152"/>
      <c r="D312" s="152"/>
      <c r="E312" s="152"/>
      <c r="F312" s="153" t="s">
        <v>206</v>
      </c>
      <c r="G312" s="154"/>
      <c r="H312" s="154"/>
      <c r="I312" s="158" t="n">
        <f aca="false">I310/I311</f>
        <v>19.1558023744892</v>
      </c>
    </row>
    <row r="313" customFormat="false" ht="15.75" hidden="false" customHeight="true" outlineLevel="0" collapsed="false">
      <c r="A313" s="151"/>
      <c r="B313" s="152"/>
      <c r="C313" s="152"/>
      <c r="D313" s="152"/>
      <c r="E313" s="152"/>
      <c r="F313" s="159"/>
      <c r="G313" s="159"/>
      <c r="H313" s="159"/>
      <c r="I313" s="159"/>
    </row>
    <row r="314" customFormat="false" ht="45" hidden="false" customHeight="false" outlineLevel="0" collapsed="false">
      <c r="A314" s="160" t="s">
        <v>207</v>
      </c>
      <c r="B314" s="183" t="s">
        <v>208</v>
      </c>
      <c r="C314" s="161" t="s">
        <v>209</v>
      </c>
      <c r="D314" s="161" t="s">
        <v>210</v>
      </c>
      <c r="E314" s="161" t="s">
        <v>211</v>
      </c>
      <c r="F314" s="161" t="s">
        <v>212</v>
      </c>
      <c r="G314" s="162" t="s">
        <v>213</v>
      </c>
      <c r="H314" s="161" t="s">
        <v>10</v>
      </c>
      <c r="I314" s="161" t="s">
        <v>214</v>
      </c>
    </row>
    <row r="315" customFormat="false" ht="15.75" hidden="false" customHeight="true" outlineLevel="0" collapsed="false">
      <c r="A315" s="173" t="s">
        <v>318</v>
      </c>
      <c r="B315" s="174" t="n">
        <v>4.68</v>
      </c>
      <c r="C315" s="164" t="n">
        <v>1</v>
      </c>
      <c r="D315" s="166"/>
      <c r="E315" s="166" t="n">
        <f aca="false">IF(ISBLANK(C315),0,C315*22)+IF(ISBLANK(D315),0,D315*4)</f>
        <v>22</v>
      </c>
      <c r="F315" s="167" t="n">
        <f aca="false">B315*E315</f>
        <v>102.96</v>
      </c>
      <c r="G315" s="167" t="n">
        <f aca="false">F315/22</f>
        <v>4.68</v>
      </c>
      <c r="H315" s="167" t="n">
        <f aca="false">G315*$I$129</f>
        <v>89.6491551126097</v>
      </c>
      <c r="I315" s="168" t="n">
        <f aca="false">G315/$I$128</f>
        <v>0.01872</v>
      </c>
    </row>
    <row r="316" customFormat="false" ht="15.75" hidden="false" customHeight="true" outlineLevel="0" collapsed="false">
      <c r="A316" s="173" t="s">
        <v>319</v>
      </c>
      <c r="B316" s="174" t="n">
        <v>23.01</v>
      </c>
      <c r="C316" s="164"/>
      <c r="D316" s="166" t="n">
        <v>1</v>
      </c>
      <c r="E316" s="166" t="n">
        <f aca="false">IF(ISBLANK(C316),0,C316*22)+IF(ISBLANK(D316),0,D316*4)</f>
        <v>4</v>
      </c>
      <c r="F316" s="167" t="n">
        <f aca="false">B316*E316</f>
        <v>92.04</v>
      </c>
      <c r="G316" s="167" t="n">
        <f aca="false">F316/22</f>
        <v>4.18363636363636</v>
      </c>
      <c r="H316" s="167" t="n">
        <f aca="false">G316*$I$129</f>
        <v>80.140911388545</v>
      </c>
      <c r="I316" s="168" t="n">
        <f aca="false">G316/$I$128</f>
        <v>0.0167345454545455</v>
      </c>
    </row>
    <row r="317" customFormat="false" ht="15.75" hidden="false" customHeight="true" outlineLevel="0" collapsed="false">
      <c r="A317" s="173" t="s">
        <v>320</v>
      </c>
      <c r="B317" s="174" t="n">
        <v>18.7</v>
      </c>
      <c r="C317" s="164"/>
      <c r="D317" s="166" t="n">
        <v>1</v>
      </c>
      <c r="E317" s="166" t="n">
        <f aca="false">IF(ISBLANK(C317),0,C317*22)+IF(ISBLANK(D317),0,D317*4)</f>
        <v>4</v>
      </c>
      <c r="F317" s="167" t="n">
        <f aca="false">B317*E317</f>
        <v>74.8</v>
      </c>
      <c r="G317" s="167" t="n">
        <f aca="false">F317/22</f>
        <v>3.4</v>
      </c>
      <c r="H317" s="167" t="n">
        <f aca="false">G317*$I$129</f>
        <v>65.1297280732634</v>
      </c>
      <c r="I317" s="168" t="n">
        <f aca="false">G317/$I$128</f>
        <v>0.0136</v>
      </c>
    </row>
    <row r="318" customFormat="false" ht="15.75" hidden="false" customHeight="true" outlineLevel="0" collapsed="false">
      <c r="A318" s="173" t="s">
        <v>321</v>
      </c>
      <c r="B318" s="174" t="n">
        <v>3.07</v>
      </c>
      <c r="C318" s="164" t="n">
        <v>1</v>
      </c>
      <c r="D318" s="166"/>
      <c r="E318" s="166" t="n">
        <f aca="false">IF(ISBLANK(C318),0,C318*22)+IF(ISBLANK(D318),0,D318*4)</f>
        <v>22</v>
      </c>
      <c r="F318" s="167" t="n">
        <f aca="false">B318*E318</f>
        <v>67.54</v>
      </c>
      <c r="G318" s="167" t="n">
        <f aca="false">F318/22</f>
        <v>3.07</v>
      </c>
      <c r="H318" s="167" t="n">
        <f aca="false">G318*$I$129</f>
        <v>58.808313289682</v>
      </c>
      <c r="I318" s="168" t="n">
        <f aca="false">G318/$I$128</f>
        <v>0.01228</v>
      </c>
    </row>
    <row r="319" customFormat="false" ht="15.75" hidden="false" customHeight="true" outlineLevel="0" collapsed="false">
      <c r="A319" s="173" t="s">
        <v>322</v>
      </c>
      <c r="B319" s="174" t="n">
        <v>3.09</v>
      </c>
      <c r="C319" s="164" t="n">
        <v>1</v>
      </c>
      <c r="D319" s="166"/>
      <c r="E319" s="166" t="n">
        <f aca="false">IF(ISBLANK(C319),0,C319*22)+IF(ISBLANK(D319),0,D319*4)</f>
        <v>22</v>
      </c>
      <c r="F319" s="167" t="n">
        <f aca="false">B319*E319</f>
        <v>67.98</v>
      </c>
      <c r="G319" s="167" t="n">
        <f aca="false">F319/22</f>
        <v>3.09</v>
      </c>
      <c r="H319" s="167" t="n">
        <f aca="false">G319*$I$129</f>
        <v>59.1914293371718</v>
      </c>
      <c r="I319" s="168" t="n">
        <f aca="false">G319/$I$128</f>
        <v>0.01236</v>
      </c>
    </row>
    <row r="320" customFormat="false" ht="15.75" hidden="false" customHeight="true" outlineLevel="0" collapsed="false">
      <c r="A320" s="173" t="s">
        <v>323</v>
      </c>
      <c r="B320" s="174" t="n">
        <v>68.26</v>
      </c>
      <c r="C320" s="164"/>
      <c r="D320" s="166" t="n">
        <v>1</v>
      </c>
      <c r="E320" s="166" t="n">
        <f aca="false">IF(ISBLANK(C320),0,C320*22)+IF(ISBLANK(D320),0,D320*4)</f>
        <v>4</v>
      </c>
      <c r="F320" s="167" t="n">
        <f aca="false">B320*E320</f>
        <v>273.04</v>
      </c>
      <c r="G320" s="167" t="n">
        <f aca="false">F320/22</f>
        <v>12.4109090909091</v>
      </c>
      <c r="H320" s="167" t="n">
        <f aca="false">G320*$I$129</f>
        <v>237.740921833207</v>
      </c>
      <c r="I320" s="168" t="n">
        <f aca="false">G320/$I$128</f>
        <v>0.0496436363636364</v>
      </c>
    </row>
    <row r="321" customFormat="false" ht="15.75" hidden="false" customHeight="true" outlineLevel="0" collapsed="false">
      <c r="A321" s="173" t="s">
        <v>324</v>
      </c>
      <c r="B321" s="174" t="n">
        <v>77.64</v>
      </c>
      <c r="C321" s="164"/>
      <c r="D321" s="166" t="n">
        <v>1</v>
      </c>
      <c r="E321" s="166" t="n">
        <f aca="false">IF(ISBLANK(C321),0,C321*22)+IF(ISBLANK(D321),0,D321*4)</f>
        <v>4</v>
      </c>
      <c r="F321" s="167" t="n">
        <f aca="false">B321*E321</f>
        <v>310.56</v>
      </c>
      <c r="G321" s="167" t="n">
        <f aca="false">F321/22</f>
        <v>14.1163636363636</v>
      </c>
      <c r="H321" s="167" t="n">
        <f aca="false">G321*$I$129</f>
        <v>270.410272064608</v>
      </c>
      <c r="I321" s="168" t="n">
        <f aca="false">G321/$I$128</f>
        <v>0.0564654545454546</v>
      </c>
    </row>
    <row r="322" customFormat="false" ht="15.75" hidden="false" customHeight="true" outlineLevel="0" collapsed="false">
      <c r="A322" s="173" t="s">
        <v>325</v>
      </c>
      <c r="B322" s="174" t="n">
        <v>6.51</v>
      </c>
      <c r="C322" s="164" t="n">
        <v>1</v>
      </c>
      <c r="D322" s="166"/>
      <c r="E322" s="166" t="n">
        <f aca="false">IF(ISBLANK(C322),0,C322*22)+IF(ISBLANK(D322),0,D322*4)</f>
        <v>22</v>
      </c>
      <c r="F322" s="167" t="n">
        <f aca="false">B322*E322</f>
        <v>143.22</v>
      </c>
      <c r="G322" s="167" t="n">
        <f aca="false">F322/22</f>
        <v>6.51</v>
      </c>
      <c r="H322" s="167" t="n">
        <f aca="false">G322*$I$129</f>
        <v>124.704273457925</v>
      </c>
      <c r="I322" s="168" t="n">
        <f aca="false">G322/$I$128</f>
        <v>0.02604</v>
      </c>
    </row>
    <row r="323" customFormat="false" ht="15.75" hidden="false" customHeight="true" outlineLevel="0" collapsed="false">
      <c r="A323" s="173" t="s">
        <v>326</v>
      </c>
      <c r="B323" s="174" t="n">
        <v>8.85</v>
      </c>
      <c r="C323" s="164" t="n">
        <v>1</v>
      </c>
      <c r="D323" s="166"/>
      <c r="E323" s="166" t="n">
        <f aca="false">IF(ISBLANK(C323),0,C323*22)+IF(ISBLANK(D323),0,D323*4)</f>
        <v>22</v>
      </c>
      <c r="F323" s="167" t="n">
        <f aca="false">B323*E323</f>
        <v>194.7</v>
      </c>
      <c r="G323" s="167" t="n">
        <f aca="false">F323/22</f>
        <v>8.85</v>
      </c>
      <c r="H323" s="167" t="n">
        <f aca="false">G323*$I$129</f>
        <v>169.52885101423</v>
      </c>
      <c r="I323" s="168" t="n">
        <f aca="false">G323/$I$128</f>
        <v>0.0354</v>
      </c>
    </row>
    <row r="324" customFormat="false" ht="15.75" hidden="false" customHeight="true" outlineLevel="0" collapsed="false">
      <c r="A324" s="173" t="s">
        <v>327</v>
      </c>
      <c r="B324" s="174" t="n">
        <v>23.09</v>
      </c>
      <c r="C324" s="164"/>
      <c r="D324" s="166" t="n">
        <v>1</v>
      </c>
      <c r="E324" s="166" t="n">
        <f aca="false">IF(ISBLANK(C324),0,C324*22)+IF(ISBLANK(D324),0,D324*4)</f>
        <v>4</v>
      </c>
      <c r="F324" s="167" t="n">
        <f aca="false">B324*E324</f>
        <v>92.36</v>
      </c>
      <c r="G324" s="167" t="n">
        <f aca="false">F324/22</f>
        <v>4.19818181818182</v>
      </c>
      <c r="H324" s="167" t="n">
        <f aca="false">G324*$I$129</f>
        <v>80.4195412412649</v>
      </c>
      <c r="I324" s="168" t="n">
        <f aca="false">G324/$I$128</f>
        <v>0.0167927272727273</v>
      </c>
    </row>
    <row r="325" customFormat="false" ht="15.75" hidden="false" customHeight="true" outlineLevel="0" collapsed="false">
      <c r="A325" s="173" t="s">
        <v>328</v>
      </c>
      <c r="B325" s="174" t="n">
        <v>18.62</v>
      </c>
      <c r="C325" s="164"/>
      <c r="D325" s="166" t="n">
        <v>1</v>
      </c>
      <c r="E325" s="166" t="n">
        <f aca="false">IF(ISBLANK(C325),0,C325*22)+IF(ISBLANK(D325),0,D325*4)</f>
        <v>4</v>
      </c>
      <c r="F325" s="167" t="n">
        <f aca="false">B325*E325</f>
        <v>74.48</v>
      </c>
      <c r="G325" s="167" t="n">
        <f aca="false">F325/22</f>
        <v>3.38545454545455</v>
      </c>
      <c r="H325" s="167" t="n">
        <f aca="false">G325*$I$129</f>
        <v>64.8510982205436</v>
      </c>
      <c r="I325" s="168" t="n">
        <f aca="false">G325/$I$128</f>
        <v>0.0135418181818182</v>
      </c>
    </row>
    <row r="326" customFormat="false" ht="15.75" hidden="false" customHeight="true" outlineLevel="0" collapsed="false">
      <c r="A326" s="173" t="s">
        <v>329</v>
      </c>
      <c r="B326" s="174" t="n">
        <v>28.59</v>
      </c>
      <c r="C326" s="164" t="n">
        <v>1</v>
      </c>
      <c r="D326" s="166"/>
      <c r="E326" s="166" t="n">
        <f aca="false">IF(ISBLANK(C326),0,C326*22)+IF(ISBLANK(D326),0,D326*4)</f>
        <v>22</v>
      </c>
      <c r="F326" s="167" t="n">
        <f aca="false">B326*E326</f>
        <v>628.98</v>
      </c>
      <c r="G326" s="167" t="n">
        <f aca="false">F326/22</f>
        <v>28.59</v>
      </c>
      <c r="H326" s="167" t="n">
        <f aca="false">G326*$I$129</f>
        <v>547.664389886648</v>
      </c>
      <c r="I326" s="168" t="n">
        <f aca="false">G326/$I$128</f>
        <v>0.11436</v>
      </c>
    </row>
    <row r="327" customFormat="false" ht="15.75" hidden="false" customHeight="true" outlineLevel="0" collapsed="false">
      <c r="A327" s="173" t="s">
        <v>330</v>
      </c>
      <c r="B327" s="174" t="n">
        <v>27.67</v>
      </c>
      <c r="C327" s="164" t="n">
        <v>1</v>
      </c>
      <c r="D327" s="166"/>
      <c r="E327" s="166" t="n">
        <f aca="false">IF(ISBLANK(C327),0,C327*22)+IF(ISBLANK(D327),0,D327*4)</f>
        <v>22</v>
      </c>
      <c r="F327" s="167" t="n">
        <f aca="false">B327*E327</f>
        <v>608.74</v>
      </c>
      <c r="G327" s="167" t="n">
        <f aca="false">F327/22</f>
        <v>27.67</v>
      </c>
      <c r="H327" s="167" t="n">
        <f aca="false">G327*$I$129</f>
        <v>530.041051702118</v>
      </c>
      <c r="I327" s="168" t="n">
        <f aca="false">G327/$I$128</f>
        <v>0.11068</v>
      </c>
    </row>
    <row r="328" customFormat="false" ht="15.75" hidden="false" customHeight="true" outlineLevel="0" collapsed="false">
      <c r="A328" s="173" t="s">
        <v>331</v>
      </c>
      <c r="B328" s="174" t="n">
        <v>7.36</v>
      </c>
      <c r="C328" s="164" t="n">
        <v>1</v>
      </c>
      <c r="D328" s="166"/>
      <c r="E328" s="166" t="n">
        <f aca="false">IF(ISBLANK(C328),0,C328*22)+IF(ISBLANK(D328),0,D328*4)</f>
        <v>22</v>
      </c>
      <c r="F328" s="167" t="n">
        <f aca="false">B328*E328</f>
        <v>161.92</v>
      </c>
      <c r="G328" s="167" t="n">
        <f aca="false">F328/22</f>
        <v>7.36</v>
      </c>
      <c r="H328" s="167" t="n">
        <f aca="false">G328*$I$129</f>
        <v>140.986705476241</v>
      </c>
      <c r="I328" s="168" t="n">
        <f aca="false">G328/$I$128</f>
        <v>0.02944</v>
      </c>
    </row>
    <row r="329" customFormat="false" ht="15.75" hidden="false" customHeight="true" outlineLevel="0" collapsed="false">
      <c r="A329" s="173" t="s">
        <v>332</v>
      </c>
      <c r="B329" s="174" t="n">
        <v>7.1</v>
      </c>
      <c r="C329" s="164" t="n">
        <v>1</v>
      </c>
      <c r="D329" s="166"/>
      <c r="E329" s="166" t="n">
        <f aca="false">IF(ISBLANK(C329),0,C329*22)+IF(ISBLANK(D329),0,D329*4)</f>
        <v>22</v>
      </c>
      <c r="F329" s="167" t="n">
        <f aca="false">B329*E329</f>
        <v>156.2</v>
      </c>
      <c r="G329" s="167" t="n">
        <f aca="false">F329/22</f>
        <v>7.1</v>
      </c>
      <c r="H329" s="167" t="n">
        <f aca="false">G329*$I$129</f>
        <v>136.006196858874</v>
      </c>
      <c r="I329" s="168" t="n">
        <f aca="false">G329/$I$128</f>
        <v>0.0284</v>
      </c>
    </row>
    <row r="330" customFormat="false" ht="15.75" hidden="false" customHeight="true" outlineLevel="0" collapsed="false">
      <c r="A330" s="173" t="s">
        <v>333</v>
      </c>
      <c r="B330" s="174" t="n">
        <v>3.04</v>
      </c>
      <c r="C330" s="164" t="n">
        <v>1</v>
      </c>
      <c r="D330" s="166"/>
      <c r="E330" s="166" t="n">
        <f aca="false">IF(ISBLANK(C330),0,C330*22)+IF(ISBLANK(D330),0,D330*4)</f>
        <v>22</v>
      </c>
      <c r="F330" s="167" t="n">
        <f aca="false">B330*E330</f>
        <v>66.88</v>
      </c>
      <c r="G330" s="167" t="n">
        <f aca="false">F330/22</f>
        <v>3.04</v>
      </c>
      <c r="H330" s="167" t="n">
        <f aca="false">G330*$I$129</f>
        <v>58.2336392184473</v>
      </c>
      <c r="I330" s="168" t="n">
        <f aca="false">G330/$I$128</f>
        <v>0.01216</v>
      </c>
    </row>
    <row r="331" customFormat="false" ht="15.75" hidden="false" customHeight="true" outlineLevel="0" collapsed="false">
      <c r="A331" s="173" t="s">
        <v>334</v>
      </c>
      <c r="B331" s="174" t="n">
        <v>3.13</v>
      </c>
      <c r="C331" s="164" t="n">
        <v>1</v>
      </c>
      <c r="D331" s="166"/>
      <c r="E331" s="166" t="n">
        <f aca="false">IF(ISBLANK(C331),0,C331*22)+IF(ISBLANK(D331),0,D331*4)</f>
        <v>22</v>
      </c>
      <c r="F331" s="167" t="n">
        <f aca="false">B331*E331</f>
        <v>68.86</v>
      </c>
      <c r="G331" s="167" t="n">
        <f aca="false">F331/22</f>
        <v>3.13</v>
      </c>
      <c r="H331" s="167" t="n">
        <f aca="false">G331*$I$129</f>
        <v>59.9576614321514</v>
      </c>
      <c r="I331" s="168" t="n">
        <f aca="false">G331/$I$128</f>
        <v>0.01252</v>
      </c>
    </row>
    <row r="332" customFormat="false" ht="15.75" hidden="false" customHeight="true" outlineLevel="0" collapsed="false">
      <c r="A332" s="173" t="s">
        <v>335</v>
      </c>
      <c r="B332" s="174" t="n">
        <v>3.32</v>
      </c>
      <c r="C332" s="164" t="n">
        <v>1</v>
      </c>
      <c r="D332" s="166"/>
      <c r="E332" s="166" t="n">
        <f aca="false">IF(ISBLANK(C332),0,C332*22)+IF(ISBLANK(D332),0,D332*4)</f>
        <v>22</v>
      </c>
      <c r="F332" s="167" t="n">
        <f aca="false">B332*E332</f>
        <v>73.04</v>
      </c>
      <c r="G332" s="167" t="n">
        <f aca="false">F332/22</f>
        <v>3.32</v>
      </c>
      <c r="H332" s="167" t="n">
        <f aca="false">G332*$I$129</f>
        <v>63.5972638833043</v>
      </c>
      <c r="I332" s="168" t="n">
        <f aca="false">G332/$I$128</f>
        <v>0.01328</v>
      </c>
    </row>
    <row r="333" customFormat="false" ht="15.75" hidden="false" customHeight="true" outlineLevel="0" collapsed="false">
      <c r="A333" s="173" t="s">
        <v>336</v>
      </c>
      <c r="B333" s="174" t="n">
        <v>3.32</v>
      </c>
      <c r="C333" s="164" t="n">
        <v>1</v>
      </c>
      <c r="D333" s="166"/>
      <c r="E333" s="166" t="n">
        <f aca="false">IF(ISBLANK(C333),0,C333*22)+IF(ISBLANK(D333),0,D333*4)</f>
        <v>22</v>
      </c>
      <c r="F333" s="167" t="n">
        <f aca="false">B333*E333</f>
        <v>73.04</v>
      </c>
      <c r="G333" s="167" t="n">
        <f aca="false">F333/22</f>
        <v>3.32</v>
      </c>
      <c r="H333" s="167" t="n">
        <f aca="false">G333*$I$129</f>
        <v>63.5972638833043</v>
      </c>
      <c r="I333" s="168" t="n">
        <f aca="false">G333/$I$128</f>
        <v>0.01328</v>
      </c>
    </row>
    <row r="334" customFormat="false" ht="15.75" hidden="false" customHeight="true" outlineLevel="0" collapsed="false">
      <c r="A334" s="184" t="s">
        <v>284</v>
      </c>
      <c r="B334" s="184" t="n">
        <f aca="false">SUM(B315:B333)</f>
        <v>339.05</v>
      </c>
      <c r="C334" s="185"/>
      <c r="D334" s="185"/>
      <c r="E334" s="185"/>
      <c r="F334" s="180" t="n">
        <f aca="false">SUM(F315:F333)</f>
        <v>3331.34</v>
      </c>
      <c r="G334" s="180" t="n">
        <f aca="false">SUM(G315:G333)</f>
        <v>151.424545454545</v>
      </c>
      <c r="H334" s="180" t="n">
        <f aca="false">SUM(H315:H333)</f>
        <v>2900.65866737414</v>
      </c>
      <c r="I334" s="187" t="n">
        <f aca="false">SUM(I315:I333)</f>
        <v>0.605698181818182</v>
      </c>
    </row>
    <row r="335" customFormat="false" ht="15.75" hidden="false" customHeight="true" outlineLevel="0" collapsed="false">
      <c r="A335" s="188"/>
      <c r="B335" s="188"/>
      <c r="C335" s="188"/>
      <c r="D335" s="188"/>
      <c r="E335" s="188"/>
      <c r="F335" s="189"/>
      <c r="G335" s="189"/>
      <c r="H335" s="189"/>
      <c r="I335" s="190"/>
    </row>
    <row r="336" customFormat="false" ht="15.75" hidden="false" customHeight="true" outlineLevel="0" collapsed="false">
      <c r="A336" s="150" t="s">
        <v>337</v>
      </c>
      <c r="B336" s="150"/>
      <c r="C336" s="150"/>
      <c r="D336" s="150"/>
      <c r="E336" s="150"/>
      <c r="F336" s="150"/>
      <c r="G336" s="150"/>
      <c r="H336" s="150"/>
      <c r="I336" s="150"/>
    </row>
    <row r="337" customFormat="false" ht="15.75" hidden="false" customHeight="true" outlineLevel="0" collapsed="false">
      <c r="A337" s="151"/>
      <c r="B337" s="146"/>
      <c r="C337" s="146"/>
      <c r="D337" s="146"/>
      <c r="E337" s="152"/>
      <c r="F337" s="146"/>
      <c r="G337" s="146"/>
      <c r="H337" s="146"/>
      <c r="I337" s="146"/>
    </row>
    <row r="338" customFormat="false" ht="15.75" hidden="false" customHeight="true" outlineLevel="0" collapsed="false">
      <c r="A338" s="151" t="s">
        <v>338</v>
      </c>
      <c r="B338" s="146"/>
      <c r="C338" s="146"/>
      <c r="D338" s="146"/>
      <c r="E338" s="152"/>
      <c r="F338" s="153" t="s">
        <v>203</v>
      </c>
      <c r="G338" s="154"/>
      <c r="H338" s="154"/>
      <c r="I338" s="155" t="n">
        <f aca="false">$I$8</f>
        <v>4788.95059362231</v>
      </c>
    </row>
    <row r="339" customFormat="false" ht="15.75" hidden="false" customHeight="true" outlineLevel="0" collapsed="false">
      <c r="A339" s="151" t="s">
        <v>339</v>
      </c>
      <c r="B339" s="152"/>
      <c r="C339" s="152"/>
      <c r="D339" s="152"/>
      <c r="E339" s="152"/>
      <c r="F339" s="156" t="s">
        <v>205</v>
      </c>
      <c r="G339" s="154"/>
      <c r="H339" s="154"/>
      <c r="I339" s="157" t="n">
        <v>2250</v>
      </c>
    </row>
    <row r="340" customFormat="false" ht="15.75" hidden="false" customHeight="true" outlineLevel="0" collapsed="false">
      <c r="A340" s="151"/>
      <c r="B340" s="152"/>
      <c r="C340" s="152"/>
      <c r="D340" s="152"/>
      <c r="E340" s="152"/>
      <c r="F340" s="153" t="s">
        <v>206</v>
      </c>
      <c r="G340" s="154"/>
      <c r="H340" s="154"/>
      <c r="I340" s="158" t="n">
        <f aca="false">I338/I339</f>
        <v>2.12842248605436</v>
      </c>
    </row>
    <row r="341" customFormat="false" ht="15.75" hidden="false" customHeight="true" outlineLevel="0" collapsed="false">
      <c r="A341" s="151"/>
      <c r="B341" s="152"/>
      <c r="C341" s="152"/>
      <c r="D341" s="152"/>
      <c r="E341" s="152"/>
      <c r="F341" s="159"/>
      <c r="G341" s="159"/>
      <c r="H341" s="159"/>
      <c r="I341" s="159"/>
    </row>
    <row r="342" customFormat="false" ht="45" hidden="false" customHeight="false" outlineLevel="0" collapsed="false">
      <c r="A342" s="160" t="s">
        <v>207</v>
      </c>
      <c r="B342" s="183" t="s">
        <v>208</v>
      </c>
      <c r="C342" s="161" t="s">
        <v>209</v>
      </c>
      <c r="D342" s="161" t="s">
        <v>210</v>
      </c>
      <c r="E342" s="161" t="s">
        <v>211</v>
      </c>
      <c r="F342" s="161" t="s">
        <v>212</v>
      </c>
      <c r="G342" s="162" t="s">
        <v>213</v>
      </c>
      <c r="H342" s="161" t="s">
        <v>10</v>
      </c>
      <c r="I342" s="161" t="s">
        <v>214</v>
      </c>
    </row>
    <row r="343" customFormat="false" ht="15.75" hidden="false" customHeight="true" outlineLevel="0" collapsed="false">
      <c r="A343" s="173" t="s">
        <v>340</v>
      </c>
      <c r="B343" s="174" t="n">
        <v>533</v>
      </c>
      <c r="C343" s="164"/>
      <c r="D343" s="166" t="n">
        <v>2</v>
      </c>
      <c r="E343" s="166" t="n">
        <f aca="false">IF(ISBLANK(C343),0,C343*22)+IF(ISBLANK(D343),0,D343*4)</f>
        <v>8</v>
      </c>
      <c r="F343" s="166" t="n">
        <f aca="false">B343*E343</f>
        <v>4264</v>
      </c>
      <c r="G343" s="186" t="n">
        <f aca="false">F343/22</f>
        <v>193.818181818182</v>
      </c>
      <c r="H343" s="167" t="n">
        <f aca="false">G343*$I$157</f>
        <v>412.526976387991</v>
      </c>
      <c r="I343" s="168" t="n">
        <f aca="false">G343/$I$156</f>
        <v>0.0861414141414141</v>
      </c>
    </row>
    <row r="344" customFormat="false" ht="15.75" hidden="false" customHeight="true" outlineLevel="0" collapsed="false">
      <c r="A344" s="173" t="s">
        <v>341</v>
      </c>
      <c r="B344" s="174" t="n">
        <v>510</v>
      </c>
      <c r="C344" s="164"/>
      <c r="D344" s="166" t="n">
        <v>2</v>
      </c>
      <c r="E344" s="166" t="n">
        <f aca="false">IF(ISBLANK(C344),0,C344*22)+IF(ISBLANK(D344),0,D344*4)</f>
        <v>8</v>
      </c>
      <c r="F344" s="166" t="n">
        <f aca="false">B344*E344</f>
        <v>4080</v>
      </c>
      <c r="G344" s="186" t="n">
        <f aca="false">F344/22</f>
        <v>185.454545454545</v>
      </c>
      <c r="H344" s="167" t="n">
        <f aca="false">G344*$I$157</f>
        <v>394.725624686445</v>
      </c>
      <c r="I344" s="168" t="n">
        <f aca="false">G344/$I$156</f>
        <v>0.0824242424242424</v>
      </c>
    </row>
    <row r="345" customFormat="false" ht="21" hidden="false" customHeight="true" outlineLevel="0" collapsed="false">
      <c r="A345" s="173" t="s">
        <v>342</v>
      </c>
      <c r="B345" s="174" t="n">
        <v>1324</v>
      </c>
      <c r="C345" s="164"/>
      <c r="D345" s="166" t="n">
        <v>2</v>
      </c>
      <c r="E345" s="166" t="n">
        <f aca="false">IF(ISBLANK(C345),0,C345*22)+IF(ISBLANK(D345),0,D345*4)</f>
        <v>8</v>
      </c>
      <c r="F345" s="166" t="n">
        <f aca="false">B345*E345</f>
        <v>10592</v>
      </c>
      <c r="G345" s="186" t="n">
        <f aca="false">F345/22</f>
        <v>481.454545454545</v>
      </c>
      <c r="H345" s="167" t="n">
        <f aca="false">G345*$I$157</f>
        <v>1024.73868055854</v>
      </c>
      <c r="I345" s="168" t="n">
        <f aca="false">G345/$I$156</f>
        <v>0.213979797979798</v>
      </c>
    </row>
    <row r="346" customFormat="false" ht="15.75" hidden="false" customHeight="true" outlineLevel="0" collapsed="false">
      <c r="A346" s="173" t="s">
        <v>343</v>
      </c>
      <c r="B346" s="174" t="n">
        <v>242.4</v>
      </c>
      <c r="C346" s="164"/>
      <c r="D346" s="166" t="n">
        <v>2</v>
      </c>
      <c r="E346" s="166" t="n">
        <f aca="false">IF(ISBLANK(C346),0,C346*22)+IF(ISBLANK(D346),0,D346*4)</f>
        <v>8</v>
      </c>
      <c r="F346" s="166" t="n">
        <f aca="false">B346*E346</f>
        <v>1939.2</v>
      </c>
      <c r="G346" s="186" t="n">
        <f aca="false">F346/22</f>
        <v>88.1454545454545</v>
      </c>
      <c r="H346" s="167" t="n">
        <f aca="false">G346*$I$157</f>
        <v>187.610767498028</v>
      </c>
      <c r="I346" s="168" t="n">
        <f aca="false">G346/$I$156</f>
        <v>0.0391757575757576</v>
      </c>
    </row>
    <row r="347" customFormat="false" ht="15.75" hidden="false" customHeight="true" outlineLevel="0" collapsed="false">
      <c r="A347" s="184" t="s">
        <v>284</v>
      </c>
      <c r="B347" s="178" t="n">
        <f aca="false">SUM(B343:B346)</f>
        <v>2609.4</v>
      </c>
      <c r="C347" s="185"/>
      <c r="D347" s="185"/>
      <c r="E347" s="185"/>
      <c r="F347" s="180" t="n">
        <f aca="false">SUM(F343:F346)</f>
        <v>20875.2</v>
      </c>
      <c r="G347" s="180" t="n">
        <f aca="false">SUM(G343:G346)</f>
        <v>948.872727272727</v>
      </c>
      <c r="H347" s="180" t="n">
        <f aca="false">SUM(H343:H346)</f>
        <v>2019.602049131</v>
      </c>
      <c r="I347" s="187" t="n">
        <f aca="false">SUM(I343:I346)</f>
        <v>0.421721212121212</v>
      </c>
    </row>
    <row r="348" customFormat="false" ht="15.75" hidden="false" customHeight="true" outlineLevel="0" collapsed="false">
      <c r="A348" s="191"/>
      <c r="B348" s="192"/>
      <c r="C348" s="191"/>
      <c r="D348" s="191"/>
      <c r="E348" s="191"/>
      <c r="F348" s="192"/>
      <c r="G348" s="192"/>
      <c r="H348" s="192"/>
      <c r="I348" s="193"/>
    </row>
    <row r="349" customFormat="false" ht="15.75" hidden="false" customHeight="true" outlineLevel="0" collapsed="false">
      <c r="A349" s="151" t="s">
        <v>344</v>
      </c>
      <c r="B349" s="146"/>
      <c r="C349" s="146"/>
      <c r="D349" s="146"/>
      <c r="E349" s="152"/>
      <c r="F349" s="153" t="s">
        <v>203</v>
      </c>
      <c r="G349" s="154"/>
      <c r="H349" s="154"/>
      <c r="I349" s="155" t="n">
        <f aca="false">$I$8</f>
        <v>4788.95059362231</v>
      </c>
    </row>
    <row r="350" customFormat="false" ht="15.75" hidden="false" customHeight="true" outlineLevel="0" collapsed="false">
      <c r="A350" s="151" t="s">
        <v>345</v>
      </c>
      <c r="B350" s="152"/>
      <c r="C350" s="152"/>
      <c r="D350" s="152"/>
      <c r="E350" s="152"/>
      <c r="F350" s="156" t="s">
        <v>205</v>
      </c>
      <c r="G350" s="154"/>
      <c r="H350" s="154"/>
      <c r="I350" s="157" t="n">
        <v>340</v>
      </c>
    </row>
    <row r="351" customFormat="false" ht="15.75" hidden="false" customHeight="true" outlineLevel="0" collapsed="false">
      <c r="A351" s="151"/>
      <c r="B351" s="152"/>
      <c r="C351" s="152"/>
      <c r="D351" s="152"/>
      <c r="E351" s="152"/>
      <c r="F351" s="153" t="s">
        <v>206</v>
      </c>
      <c r="G351" s="154"/>
      <c r="H351" s="154"/>
      <c r="I351" s="158" t="n">
        <f aca="false">I349/I350</f>
        <v>14.0851488047715</v>
      </c>
    </row>
    <row r="352" customFormat="false" ht="15.75" hidden="false" customHeight="true" outlineLevel="0" collapsed="false">
      <c r="A352" s="151"/>
      <c r="B352" s="152"/>
      <c r="C352" s="152"/>
      <c r="D352" s="152"/>
      <c r="E352" s="152"/>
      <c r="F352" s="159"/>
      <c r="G352" s="159"/>
      <c r="H352" s="159"/>
      <c r="I352" s="159"/>
    </row>
    <row r="353" customFormat="false" ht="45" hidden="false" customHeight="false" outlineLevel="0" collapsed="false">
      <c r="A353" s="160" t="s">
        <v>207</v>
      </c>
      <c r="B353" s="183" t="s">
        <v>208</v>
      </c>
      <c r="C353" s="161" t="s">
        <v>209</v>
      </c>
      <c r="D353" s="161" t="s">
        <v>210</v>
      </c>
      <c r="E353" s="161" t="s">
        <v>211</v>
      </c>
      <c r="F353" s="161" t="s">
        <v>212</v>
      </c>
      <c r="G353" s="162" t="s">
        <v>213</v>
      </c>
      <c r="H353" s="161" t="s">
        <v>10</v>
      </c>
      <c r="I353" s="161" t="s">
        <v>214</v>
      </c>
    </row>
    <row r="354" customFormat="false" ht="32.25" hidden="false" customHeight="true" outlineLevel="0" collapsed="false">
      <c r="A354" s="173" t="s">
        <v>346</v>
      </c>
      <c r="B354" s="174" t="n">
        <v>500</v>
      </c>
      <c r="C354" s="164"/>
      <c r="D354" s="166" t="n">
        <v>2</v>
      </c>
      <c r="E354" s="166" t="n">
        <f aca="false">IF(ISBLANK(C354),0,C354*22)+IF(ISBLANK(D354),0,D354*4)</f>
        <v>8</v>
      </c>
      <c r="F354" s="166" t="n">
        <f aca="false">B354*E354</f>
        <v>4000</v>
      </c>
      <c r="G354" s="186" t="n">
        <f aca="false">F354/22</f>
        <v>181.818181818182</v>
      </c>
      <c r="H354" s="167" t="n">
        <f aca="false">G354*$I$157</f>
        <v>386.985906555338</v>
      </c>
      <c r="I354" s="168" t="n">
        <f aca="false">G354/$I$167</f>
        <v>0.53475935828877</v>
      </c>
    </row>
    <row r="355" customFormat="false" ht="15.75" hidden="false" customHeight="true" outlineLevel="0" collapsed="false">
      <c r="A355" s="184" t="s">
        <v>284</v>
      </c>
      <c r="B355" s="178" t="n">
        <f aca="false">SUM(B354:B354)</f>
        <v>500</v>
      </c>
      <c r="C355" s="185"/>
      <c r="D355" s="185"/>
      <c r="E355" s="185"/>
      <c r="F355" s="180" t="n">
        <f aca="false">SUM(F354:F354)</f>
        <v>4000</v>
      </c>
      <c r="G355" s="180" t="n">
        <f aca="false">SUM(G354:G354)</f>
        <v>181.818181818182</v>
      </c>
      <c r="H355" s="180" t="n">
        <f aca="false">SUM(H354:H354)</f>
        <v>386.985906555338</v>
      </c>
      <c r="I355" s="187" t="n">
        <f aca="false">SUM(I354:I354)</f>
        <v>0.53475935828877</v>
      </c>
    </row>
    <row r="356" customFormat="false" ht="15.75" hidden="false" customHeight="true" outlineLevel="0" collapsed="false">
      <c r="A356" s="191"/>
      <c r="B356" s="192"/>
      <c r="C356" s="191"/>
      <c r="D356" s="191"/>
      <c r="E356" s="191"/>
      <c r="F356" s="192"/>
      <c r="G356" s="192"/>
      <c r="H356" s="192"/>
      <c r="I356" s="193"/>
    </row>
    <row r="357" customFormat="false" ht="15.75" hidden="false" customHeight="true" outlineLevel="0" collapsed="false">
      <c r="A357" s="151" t="s">
        <v>347</v>
      </c>
      <c r="B357" s="146"/>
      <c r="C357" s="146"/>
      <c r="D357" s="146"/>
      <c r="E357" s="152"/>
      <c r="F357" s="153" t="s">
        <v>203</v>
      </c>
      <c r="G357" s="154"/>
      <c r="H357" s="154"/>
      <c r="I357" s="155" t="n">
        <f aca="false">$I$8</f>
        <v>4788.95059362231</v>
      </c>
    </row>
    <row r="358" customFormat="false" ht="15.75" hidden="false" customHeight="true" outlineLevel="0" collapsed="false">
      <c r="A358" s="151" t="s">
        <v>348</v>
      </c>
      <c r="B358" s="152"/>
      <c r="C358" s="152"/>
      <c r="D358" s="152"/>
      <c r="E358" s="152"/>
      <c r="F358" s="156" t="s">
        <v>205</v>
      </c>
      <c r="G358" s="154"/>
      <c r="H358" s="154"/>
      <c r="I358" s="157" t="n">
        <v>145</v>
      </c>
    </row>
    <row r="359" customFormat="false" ht="15.75" hidden="false" customHeight="true" outlineLevel="0" collapsed="false">
      <c r="A359" s="151"/>
      <c r="B359" s="152"/>
      <c r="C359" s="152"/>
      <c r="D359" s="152"/>
      <c r="E359" s="152"/>
      <c r="F359" s="153" t="s">
        <v>206</v>
      </c>
      <c r="G359" s="154"/>
      <c r="H359" s="154"/>
      <c r="I359" s="158" t="n">
        <f aca="false">I357/I358</f>
        <v>33.0272454732573</v>
      </c>
    </row>
    <row r="360" customFormat="false" ht="15.75" hidden="false" customHeight="true" outlineLevel="0" collapsed="false">
      <c r="A360" s="151"/>
      <c r="B360" s="152"/>
      <c r="C360" s="152"/>
      <c r="D360" s="152"/>
      <c r="E360" s="152"/>
      <c r="F360" s="159"/>
      <c r="G360" s="159"/>
      <c r="H360" s="159"/>
      <c r="I360" s="159"/>
    </row>
    <row r="361" customFormat="false" ht="45" hidden="false" customHeight="false" outlineLevel="0" collapsed="false">
      <c r="A361" s="160" t="s">
        <v>207</v>
      </c>
      <c r="B361" s="183" t="s">
        <v>208</v>
      </c>
      <c r="C361" s="161" t="s">
        <v>209</v>
      </c>
      <c r="D361" s="161" t="s">
        <v>210</v>
      </c>
      <c r="E361" s="161" t="s">
        <v>211</v>
      </c>
      <c r="F361" s="161" t="s">
        <v>212</v>
      </c>
      <c r="G361" s="162" t="s">
        <v>213</v>
      </c>
      <c r="H361" s="161" t="s">
        <v>10</v>
      </c>
      <c r="I361" s="161" t="s">
        <v>214</v>
      </c>
    </row>
    <row r="362" customFormat="false" ht="15.75" hidden="false" customHeight="true" outlineLevel="0" collapsed="false">
      <c r="A362" s="173" t="s">
        <v>349</v>
      </c>
      <c r="B362" s="174" t="n">
        <v>90</v>
      </c>
      <c r="C362" s="164"/>
      <c r="D362" s="166" t="n">
        <v>1</v>
      </c>
      <c r="E362" s="166" t="n">
        <f aca="false">IF(ISBLANK(C362),0,C362*22)+IF(ISBLANK(D362),0,D362*4)</f>
        <v>4</v>
      </c>
      <c r="F362" s="166" t="n">
        <f aca="false">B362*E362</f>
        <v>360</v>
      </c>
      <c r="G362" s="186" t="n">
        <f aca="false">F362/22</f>
        <v>16.3636363636364</v>
      </c>
      <c r="H362" s="167" t="n">
        <f aca="false">G362*$I$157</f>
        <v>34.8287315899805</v>
      </c>
      <c r="I362" s="168" t="n">
        <f aca="false">G362/$I$175</f>
        <v>0.112852664576803</v>
      </c>
    </row>
    <row r="363" customFormat="false" ht="15.75" hidden="false" customHeight="true" outlineLevel="0" collapsed="false">
      <c r="A363" s="184" t="s">
        <v>284</v>
      </c>
      <c r="B363" s="178" t="n">
        <f aca="false">SUM(B362:B362)</f>
        <v>90</v>
      </c>
      <c r="C363" s="185"/>
      <c r="D363" s="185"/>
      <c r="E363" s="185"/>
      <c r="F363" s="180" t="n">
        <f aca="false">SUM(F362:F362)</f>
        <v>360</v>
      </c>
      <c r="G363" s="180" t="n">
        <f aca="false">SUM(G362:G362)</f>
        <v>16.3636363636364</v>
      </c>
      <c r="H363" s="180" t="n">
        <f aca="false">SUM(H362:H362)</f>
        <v>34.8287315899805</v>
      </c>
      <c r="I363" s="187" t="n">
        <f aca="false">SUM(I362:I362)</f>
        <v>0.112852664576803</v>
      </c>
    </row>
    <row r="364" customFormat="false" ht="15.75" hidden="false" customHeight="true" outlineLevel="0" collapsed="false">
      <c r="A364" s="191"/>
      <c r="B364" s="192"/>
      <c r="C364" s="191"/>
      <c r="D364" s="191"/>
      <c r="E364" s="191"/>
      <c r="F364" s="192"/>
      <c r="G364" s="192"/>
      <c r="H364" s="192"/>
      <c r="I364" s="193"/>
    </row>
    <row r="365" customFormat="false" ht="15.75" hidden="false" customHeight="true" outlineLevel="0" collapsed="false">
      <c r="A365" s="146"/>
      <c r="B365" s="146"/>
      <c r="C365" s="149"/>
      <c r="D365" s="149"/>
      <c r="E365" s="146"/>
      <c r="F365" s="146"/>
      <c r="G365" s="146"/>
      <c r="H365" s="182"/>
      <c r="I365" s="182"/>
    </row>
    <row r="366" customFormat="false" ht="15.75" hidden="false" customHeight="true" outlineLevel="0" collapsed="false">
      <c r="A366" s="146"/>
      <c r="B366" s="146"/>
      <c r="C366" s="149"/>
      <c r="D366" s="149"/>
      <c r="E366" s="146"/>
      <c r="F366" s="194" t="s">
        <v>350</v>
      </c>
      <c r="G366" s="194"/>
      <c r="H366" s="194"/>
      <c r="I366" s="195" t="n">
        <f aca="false">H347+H334+H308+H290+H266+H355+H363</f>
        <v>10238.861532938</v>
      </c>
    </row>
    <row r="367" customFormat="false" ht="15.75" hidden="false" customHeight="true" outlineLevel="0" collapsed="false">
      <c r="A367" s="146"/>
      <c r="B367" s="146"/>
      <c r="C367" s="149"/>
      <c r="D367" s="149"/>
      <c r="E367" s="146"/>
      <c r="F367" s="194" t="s">
        <v>351</v>
      </c>
      <c r="G367" s="194"/>
      <c r="H367" s="194"/>
      <c r="I367" s="195" t="n">
        <f aca="false">I366*12</f>
        <v>122866.338395256</v>
      </c>
    </row>
    <row r="368" customFormat="false" ht="15.75" hidden="false" customHeight="true" outlineLevel="0" collapsed="false">
      <c r="A368" s="146"/>
      <c r="B368" s="146"/>
      <c r="C368" s="149"/>
      <c r="D368" s="149"/>
      <c r="E368" s="146"/>
      <c r="F368" s="196"/>
      <c r="G368" s="194" t="s">
        <v>352</v>
      </c>
      <c r="H368" s="196"/>
      <c r="I368" s="197" t="n">
        <f aca="false">ROUND(I347+I334+I308+I290+I266+I355+I363,0)</f>
        <v>3</v>
      </c>
    </row>
  </sheetData>
  <mergeCells count="13">
    <mergeCell ref="A1:I1"/>
    <mergeCell ref="A2:I2"/>
    <mergeCell ref="A3:I3"/>
    <mergeCell ref="A4:I4"/>
    <mergeCell ref="A6:I6"/>
    <mergeCell ref="A153:I153"/>
    <mergeCell ref="F183:H183"/>
    <mergeCell ref="F184:H184"/>
    <mergeCell ref="A187:I187"/>
    <mergeCell ref="A189:I189"/>
    <mergeCell ref="A336:I336"/>
    <mergeCell ref="F366:H366"/>
    <mergeCell ref="F367:H36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027"/>
  <sheetViews>
    <sheetView showFormulas="false" showGridLines="fals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11.00390625" defaultRowHeight="14.25" zeroHeight="false" outlineLevelRow="0" outlineLevelCol="0"/>
  <cols>
    <col collapsed="false" customWidth="true" hidden="false" outlineLevel="0" max="1" min="1" style="0" width="3.88"/>
    <col collapsed="false" customWidth="true" hidden="false" outlineLevel="0" max="2" min="2" style="0" width="62.62"/>
    <col collapsed="false" customWidth="true" hidden="false" outlineLevel="0" max="3" min="3" style="0" width="14.87"/>
    <col collapsed="false" customWidth="true" hidden="false" outlineLevel="0" max="4" min="4" style="0" width="9.75"/>
    <col collapsed="false" customWidth="true" hidden="false" outlineLevel="0" max="5" min="5" style="0" width="9.87"/>
    <col collapsed="false" customWidth="true" hidden="false" outlineLevel="0" max="6" min="6" style="0" width="10.5"/>
    <col collapsed="false" customWidth="true" hidden="false" outlineLevel="0" max="7" min="7" style="0" width="9.12"/>
    <col collapsed="false" customWidth="true" hidden="false" outlineLevel="0" max="8" min="8" style="0" width="9.62"/>
    <col collapsed="false" customWidth="true" hidden="false" outlineLevel="0" max="9" min="9" style="0" width="9.12"/>
    <col collapsed="false" customWidth="true" hidden="false" outlineLevel="0" max="10" min="10" style="0" width="1.88"/>
  </cols>
  <sheetData>
    <row r="1" customFormat="false" ht="26.25" hidden="false" customHeight="false" outlineLevel="0" collapsed="false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200"/>
    </row>
    <row r="2" customFormat="false" ht="21" hidden="false" customHeight="false" outlineLevel="0" collapsed="false">
      <c r="A2" s="201" t="s">
        <v>1</v>
      </c>
      <c r="B2" s="201"/>
      <c r="C2" s="201"/>
      <c r="D2" s="201"/>
      <c r="E2" s="201"/>
      <c r="F2" s="201"/>
      <c r="G2" s="201"/>
      <c r="H2" s="201"/>
      <c r="I2" s="201"/>
      <c r="J2" s="200"/>
    </row>
    <row r="3" customFormat="false" ht="15.75" hidden="false" customHeight="false" outlineLevel="0" collapsed="false">
      <c r="A3" s="202" t="str">
        <f aca="false">Globalizadora!A5</f>
        <v>Processo Administrativo: 23503.000998/2024-62</v>
      </c>
      <c r="B3" s="202"/>
      <c r="C3" s="202"/>
      <c r="D3" s="202"/>
      <c r="E3" s="202"/>
      <c r="F3" s="202"/>
      <c r="G3" s="202"/>
      <c r="H3" s="202"/>
      <c r="I3" s="202"/>
      <c r="J3" s="200"/>
    </row>
    <row r="4" customFormat="false" ht="15.75" hidden="false" customHeight="false" outlineLevel="0" collapsed="false">
      <c r="A4" s="202" t="str">
        <f aca="false">Globalizadora!A6</f>
        <v>Pregão Eletrônico Nº:</v>
      </c>
      <c r="B4" s="202"/>
      <c r="C4" s="202"/>
      <c r="D4" s="202"/>
      <c r="E4" s="202"/>
      <c r="F4" s="202"/>
      <c r="G4" s="202"/>
      <c r="H4" s="202"/>
      <c r="I4" s="202"/>
      <c r="J4" s="200"/>
    </row>
    <row r="5" customFormat="false" ht="17.25" hidden="false" customHeight="false" outlineLevel="0" collapsed="false">
      <c r="A5" s="203" t="s">
        <v>354</v>
      </c>
      <c r="B5" s="203"/>
      <c r="C5" s="203"/>
      <c r="D5" s="203"/>
      <c r="E5" s="203"/>
      <c r="F5" s="203"/>
      <c r="G5" s="203"/>
      <c r="H5" s="203"/>
      <c r="I5" s="203"/>
      <c r="J5" s="200"/>
    </row>
    <row r="6" customFormat="false" ht="14.25" hidden="false" customHeight="false" outlineLevel="0" collapsed="false">
      <c r="A6" s="200"/>
      <c r="B6" s="204"/>
      <c r="C6" s="204"/>
      <c r="D6" s="200"/>
      <c r="E6" s="200"/>
      <c r="F6" s="200"/>
      <c r="G6" s="200"/>
      <c r="H6" s="200"/>
      <c r="I6" s="200"/>
      <c r="J6" s="200"/>
    </row>
    <row r="7" customFormat="false" ht="25.5" hidden="false" customHeight="false" outlineLevel="0" collapsed="false">
      <c r="A7" s="205" t="s">
        <v>6</v>
      </c>
      <c r="B7" s="205" t="s">
        <v>7</v>
      </c>
      <c r="C7" s="205" t="s">
        <v>355</v>
      </c>
      <c r="D7" s="205" t="s">
        <v>9</v>
      </c>
      <c r="E7" s="205" t="s">
        <v>356</v>
      </c>
      <c r="F7" s="205" t="s">
        <v>357</v>
      </c>
      <c r="G7" s="205" t="s">
        <v>358</v>
      </c>
      <c r="H7" s="205" t="s">
        <v>359</v>
      </c>
      <c r="I7" s="205" t="s">
        <v>360</v>
      </c>
      <c r="J7" s="206"/>
    </row>
    <row r="8" customFormat="false" ht="38.25" hidden="false" customHeight="false" outlineLevel="0" collapsed="false">
      <c r="A8" s="207" t="n">
        <v>1</v>
      </c>
      <c r="B8" s="208" t="s">
        <v>361</v>
      </c>
      <c r="C8" s="209" t="s">
        <v>362</v>
      </c>
      <c r="D8" s="210" t="n">
        <v>19.2</v>
      </c>
      <c r="E8" s="207" t="n">
        <v>4</v>
      </c>
      <c r="F8" s="207" t="n">
        <v>11</v>
      </c>
      <c r="G8" s="207" t="n">
        <f aca="false">E8*F8</f>
        <v>44</v>
      </c>
      <c r="H8" s="210" t="n">
        <f aca="false">G8*D8</f>
        <v>844.8</v>
      </c>
      <c r="I8" s="210" t="n">
        <f aca="false">H8/12</f>
        <v>70.4</v>
      </c>
      <c r="J8" s="211"/>
    </row>
    <row r="9" customFormat="false" ht="14.25" hidden="false" customHeight="false" outlineLevel="0" collapsed="false">
      <c r="A9" s="207" t="n">
        <f aca="false">A8+1</f>
        <v>2</v>
      </c>
      <c r="B9" s="208" t="s">
        <v>363</v>
      </c>
      <c r="C9" s="209" t="s">
        <v>364</v>
      </c>
      <c r="D9" s="210" t="n">
        <v>4.87</v>
      </c>
      <c r="E9" s="207" t="n">
        <v>12</v>
      </c>
      <c r="F9" s="207" t="n">
        <v>11</v>
      </c>
      <c r="G9" s="207" t="n">
        <f aca="false">E9*F9</f>
        <v>132</v>
      </c>
      <c r="H9" s="210" t="n">
        <f aca="false">G9*D9</f>
        <v>642.84</v>
      </c>
      <c r="I9" s="210" t="n">
        <f aca="false">H9/12</f>
        <v>53.57</v>
      </c>
      <c r="J9" s="211"/>
    </row>
    <row r="10" customFormat="false" ht="14.25" hidden="false" customHeight="false" outlineLevel="0" collapsed="false">
      <c r="A10" s="207" t="n">
        <f aca="false">A9+1</f>
        <v>3</v>
      </c>
      <c r="B10" s="208" t="s">
        <v>365</v>
      </c>
      <c r="C10" s="209" t="s">
        <v>364</v>
      </c>
      <c r="D10" s="210" t="n">
        <v>10.67</v>
      </c>
      <c r="E10" s="207" t="n">
        <v>12</v>
      </c>
      <c r="F10" s="207" t="n">
        <v>11</v>
      </c>
      <c r="G10" s="207" t="n">
        <f aca="false">E10*F10</f>
        <v>132</v>
      </c>
      <c r="H10" s="210" t="n">
        <f aca="false">G10*D10</f>
        <v>1408.44</v>
      </c>
      <c r="I10" s="210" t="n">
        <f aca="false">H10/12</f>
        <v>117.37</v>
      </c>
      <c r="J10" s="211"/>
    </row>
    <row r="11" customFormat="false" ht="14.25" hidden="false" customHeight="false" outlineLevel="0" collapsed="false">
      <c r="A11" s="207" t="n">
        <f aca="false">A10+1</f>
        <v>4</v>
      </c>
      <c r="B11" s="208" t="s">
        <v>366</v>
      </c>
      <c r="C11" s="209" t="s">
        <v>367</v>
      </c>
      <c r="D11" s="210" t="n">
        <v>4.5</v>
      </c>
      <c r="E11" s="207" t="n">
        <v>1</v>
      </c>
      <c r="F11" s="207" t="n">
        <v>11</v>
      </c>
      <c r="G11" s="207" t="n">
        <f aca="false">E11*F11</f>
        <v>11</v>
      </c>
      <c r="H11" s="210" t="n">
        <f aca="false">G11*D11</f>
        <v>49.5</v>
      </c>
      <c r="I11" s="210" t="n">
        <f aca="false">H11/12</f>
        <v>4.125</v>
      </c>
      <c r="J11" s="211"/>
    </row>
    <row r="12" customFormat="false" ht="14.25" hidden="false" customHeight="false" outlineLevel="0" collapsed="false">
      <c r="A12" s="207" t="n">
        <f aca="false">A11+1</f>
        <v>5</v>
      </c>
      <c r="B12" s="208" t="s">
        <v>368</v>
      </c>
      <c r="C12" s="209" t="s">
        <v>364</v>
      </c>
      <c r="D12" s="210" t="n">
        <v>19.29</v>
      </c>
      <c r="E12" s="207" t="n">
        <v>15</v>
      </c>
      <c r="F12" s="207" t="n">
        <v>11</v>
      </c>
      <c r="G12" s="207" t="n">
        <f aca="false">E12*F12</f>
        <v>165</v>
      </c>
      <c r="H12" s="210" t="n">
        <f aca="false">G12*D12</f>
        <v>3182.85</v>
      </c>
      <c r="I12" s="210" t="n">
        <f aca="false">H12/12</f>
        <v>265.2375</v>
      </c>
      <c r="J12" s="211"/>
    </row>
    <row r="13" customFormat="false" ht="14.25" hidden="false" customHeight="false" outlineLevel="0" collapsed="false">
      <c r="A13" s="207" t="n">
        <f aca="false">A12+1</f>
        <v>6</v>
      </c>
      <c r="B13" s="212" t="s">
        <v>369</v>
      </c>
      <c r="C13" s="209" t="s">
        <v>364</v>
      </c>
      <c r="D13" s="210" t="n">
        <v>1.99</v>
      </c>
      <c r="E13" s="207" t="n">
        <v>20</v>
      </c>
      <c r="F13" s="207" t="n">
        <v>11</v>
      </c>
      <c r="G13" s="207" t="n">
        <f aca="false">E13*F13</f>
        <v>220</v>
      </c>
      <c r="H13" s="210" t="n">
        <f aca="false">G13*D13</f>
        <v>437.8</v>
      </c>
      <c r="I13" s="210" t="n">
        <f aca="false">H13/12</f>
        <v>36.4833333333333</v>
      </c>
      <c r="J13" s="211"/>
    </row>
    <row r="14" customFormat="false" ht="14.25" hidden="false" customHeight="false" outlineLevel="0" collapsed="false">
      <c r="A14" s="207" t="n">
        <f aca="false">A13+1</f>
        <v>7</v>
      </c>
      <c r="B14" s="208" t="s">
        <v>370</v>
      </c>
      <c r="C14" s="209" t="s">
        <v>371</v>
      </c>
      <c r="D14" s="210" t="n">
        <v>17.15</v>
      </c>
      <c r="E14" s="207" t="n">
        <v>1</v>
      </c>
      <c r="F14" s="207" t="n">
        <v>11</v>
      </c>
      <c r="G14" s="207" t="n">
        <f aca="false">E14*F14</f>
        <v>11</v>
      </c>
      <c r="H14" s="210" t="n">
        <f aca="false">G14*D14</f>
        <v>188.65</v>
      </c>
      <c r="I14" s="210" t="n">
        <f aca="false">H14/12</f>
        <v>15.7208333333333</v>
      </c>
      <c r="J14" s="211"/>
    </row>
    <row r="15" customFormat="false" ht="14.25" hidden="false" customHeight="false" outlineLevel="0" collapsed="false">
      <c r="A15" s="207" t="n">
        <f aca="false">A14+1</f>
        <v>8</v>
      </c>
      <c r="B15" s="213" t="s">
        <v>372</v>
      </c>
      <c r="C15" s="209" t="s">
        <v>373</v>
      </c>
      <c r="D15" s="210" t="n">
        <v>1.59</v>
      </c>
      <c r="E15" s="207" t="n">
        <v>10</v>
      </c>
      <c r="F15" s="207" t="n">
        <v>11</v>
      </c>
      <c r="G15" s="207" t="n">
        <f aca="false">E15*F15</f>
        <v>110</v>
      </c>
      <c r="H15" s="210" t="n">
        <f aca="false">G15*D15</f>
        <v>174.9</v>
      </c>
      <c r="I15" s="210" t="n">
        <f aca="false">H15/12</f>
        <v>14.575</v>
      </c>
      <c r="J15" s="211"/>
    </row>
    <row r="16" customFormat="false" ht="14.25" hidden="false" customHeight="false" outlineLevel="0" collapsed="false">
      <c r="A16" s="207" t="n">
        <f aca="false">A15+1</f>
        <v>9</v>
      </c>
      <c r="B16" s="208" t="s">
        <v>374</v>
      </c>
      <c r="C16" s="209" t="s">
        <v>367</v>
      </c>
      <c r="D16" s="210" t="n">
        <v>3</v>
      </c>
      <c r="E16" s="207" t="n">
        <v>1</v>
      </c>
      <c r="F16" s="207" t="n">
        <v>11</v>
      </c>
      <c r="G16" s="207" t="n">
        <f aca="false">E16*F16</f>
        <v>11</v>
      </c>
      <c r="H16" s="210" t="n">
        <f aca="false">G16*D16</f>
        <v>33</v>
      </c>
      <c r="I16" s="210" t="n">
        <f aca="false">H16/12</f>
        <v>2.75</v>
      </c>
      <c r="J16" s="211"/>
    </row>
    <row r="17" customFormat="false" ht="14.25" hidden="false" customHeight="false" outlineLevel="0" collapsed="false">
      <c r="A17" s="207" t="n">
        <f aca="false">A16+1</f>
        <v>10</v>
      </c>
      <c r="B17" s="208" t="s">
        <v>375</v>
      </c>
      <c r="C17" s="209" t="s">
        <v>367</v>
      </c>
      <c r="D17" s="210" t="n">
        <v>0.77</v>
      </c>
      <c r="E17" s="207" t="n">
        <v>7</v>
      </c>
      <c r="F17" s="207" t="n">
        <v>11</v>
      </c>
      <c r="G17" s="207" t="n">
        <f aca="false">E17*F17</f>
        <v>77</v>
      </c>
      <c r="H17" s="210" t="n">
        <f aca="false">G17*D17</f>
        <v>59.29</v>
      </c>
      <c r="I17" s="210" t="n">
        <f aca="false">H17/12</f>
        <v>4.94083333333333</v>
      </c>
      <c r="J17" s="211"/>
    </row>
    <row r="18" customFormat="false" ht="14.25" hidden="false" customHeight="false" outlineLevel="0" collapsed="false">
      <c r="A18" s="207" t="n">
        <f aca="false">A17+1</f>
        <v>11</v>
      </c>
      <c r="B18" s="208" t="s">
        <v>376</v>
      </c>
      <c r="C18" s="209" t="s">
        <v>367</v>
      </c>
      <c r="D18" s="210" t="n">
        <v>1.24</v>
      </c>
      <c r="E18" s="207" t="n">
        <v>7</v>
      </c>
      <c r="F18" s="207" t="n">
        <v>11</v>
      </c>
      <c r="G18" s="207" t="n">
        <f aca="false">E18*F18</f>
        <v>77</v>
      </c>
      <c r="H18" s="210" t="n">
        <f aca="false">G18*D18</f>
        <v>95.48</v>
      </c>
      <c r="I18" s="210" t="n">
        <f aca="false">H18/12</f>
        <v>7.95666666666667</v>
      </c>
      <c r="J18" s="211"/>
    </row>
    <row r="19" customFormat="false" ht="14.25" hidden="false" customHeight="false" outlineLevel="0" collapsed="false">
      <c r="A19" s="207" t="n">
        <f aca="false">A18+1</f>
        <v>12</v>
      </c>
      <c r="B19" s="208" t="s">
        <v>377</v>
      </c>
      <c r="C19" s="209" t="s">
        <v>367</v>
      </c>
      <c r="D19" s="210" t="n">
        <v>1.24</v>
      </c>
      <c r="E19" s="207" t="n">
        <v>7</v>
      </c>
      <c r="F19" s="207" t="n">
        <v>11</v>
      </c>
      <c r="G19" s="207" t="n">
        <f aca="false">E19*F19</f>
        <v>77</v>
      </c>
      <c r="H19" s="210" t="n">
        <f aca="false">G19*D19</f>
        <v>95.48</v>
      </c>
      <c r="I19" s="210" t="n">
        <f aca="false">H19/12</f>
        <v>7.95666666666667</v>
      </c>
      <c r="J19" s="211"/>
    </row>
    <row r="20" customFormat="false" ht="14.25" hidden="false" customHeight="false" outlineLevel="0" collapsed="false">
      <c r="A20" s="207" t="n">
        <f aca="false">A19+1</f>
        <v>13</v>
      </c>
      <c r="B20" s="208" t="s">
        <v>378</v>
      </c>
      <c r="C20" s="209" t="s">
        <v>367</v>
      </c>
      <c r="D20" s="210" t="n">
        <v>1.78</v>
      </c>
      <c r="E20" s="207" t="n">
        <v>1</v>
      </c>
      <c r="F20" s="207" t="n">
        <v>11</v>
      </c>
      <c r="G20" s="207" t="n">
        <f aca="false">E20*F20</f>
        <v>11</v>
      </c>
      <c r="H20" s="210" t="n">
        <f aca="false">G20*D20</f>
        <v>19.58</v>
      </c>
      <c r="I20" s="210" t="n">
        <f aca="false">H20/12</f>
        <v>1.63166666666667</v>
      </c>
      <c r="J20" s="211"/>
    </row>
    <row r="21" customFormat="false" ht="14.25" hidden="false" customHeight="false" outlineLevel="0" collapsed="false">
      <c r="A21" s="207" t="n">
        <f aca="false">A20+1</f>
        <v>14</v>
      </c>
      <c r="B21" s="208" t="s">
        <v>379</v>
      </c>
      <c r="C21" s="209" t="s">
        <v>373</v>
      </c>
      <c r="D21" s="210" t="n">
        <v>3.19</v>
      </c>
      <c r="E21" s="207" t="n">
        <v>10</v>
      </c>
      <c r="F21" s="207" t="n">
        <v>11</v>
      </c>
      <c r="G21" s="207" t="n">
        <f aca="false">E21*F21</f>
        <v>110</v>
      </c>
      <c r="H21" s="210" t="n">
        <f aca="false">G21*D21</f>
        <v>350.9</v>
      </c>
      <c r="I21" s="210" t="n">
        <f aca="false">H21/12</f>
        <v>29.2416666666667</v>
      </c>
      <c r="J21" s="211"/>
    </row>
    <row r="22" customFormat="false" ht="14.25" hidden="false" customHeight="false" outlineLevel="0" collapsed="false">
      <c r="A22" s="207" t="n">
        <f aca="false">A21+1</f>
        <v>15</v>
      </c>
      <c r="B22" s="208" t="s">
        <v>380</v>
      </c>
      <c r="C22" s="209" t="s">
        <v>373</v>
      </c>
      <c r="D22" s="210" t="n">
        <v>2.25</v>
      </c>
      <c r="E22" s="207" t="n">
        <v>20</v>
      </c>
      <c r="F22" s="207" t="n">
        <v>11</v>
      </c>
      <c r="G22" s="207" t="n">
        <f aca="false">E22*F22</f>
        <v>220</v>
      </c>
      <c r="H22" s="210" t="n">
        <f aca="false">G22*D22</f>
        <v>495</v>
      </c>
      <c r="I22" s="210" t="n">
        <f aca="false">H22/12</f>
        <v>41.25</v>
      </c>
      <c r="J22" s="211"/>
    </row>
    <row r="23" customFormat="false" ht="14.25" hidden="false" customHeight="false" outlineLevel="0" collapsed="false">
      <c r="A23" s="207" t="n">
        <f aca="false">A22+1</f>
        <v>16</v>
      </c>
      <c r="B23" s="208" t="s">
        <v>381</v>
      </c>
      <c r="C23" s="209" t="s">
        <v>373</v>
      </c>
      <c r="D23" s="210" t="n">
        <v>4.99</v>
      </c>
      <c r="E23" s="207" t="n">
        <v>10</v>
      </c>
      <c r="F23" s="207" t="n">
        <v>11</v>
      </c>
      <c r="G23" s="207" t="n">
        <f aca="false">E23*F23</f>
        <v>110</v>
      </c>
      <c r="H23" s="210" t="n">
        <f aca="false">G23*D23</f>
        <v>548.9</v>
      </c>
      <c r="I23" s="210" t="n">
        <f aca="false">H23/12</f>
        <v>45.7416666666667</v>
      </c>
      <c r="J23" s="211"/>
    </row>
    <row r="24" customFormat="false" ht="14.25" hidden="false" customHeight="false" outlineLevel="0" collapsed="false">
      <c r="A24" s="207" t="n">
        <f aca="false">A23+1</f>
        <v>17</v>
      </c>
      <c r="B24" s="208" t="s">
        <v>381</v>
      </c>
      <c r="C24" s="209" t="s">
        <v>371</v>
      </c>
      <c r="D24" s="210" t="n">
        <v>42.53</v>
      </c>
      <c r="E24" s="207" t="n">
        <v>2</v>
      </c>
      <c r="F24" s="207" t="n">
        <v>11</v>
      </c>
      <c r="G24" s="207" t="n">
        <f aca="false">E24*F24</f>
        <v>22</v>
      </c>
      <c r="H24" s="210" t="n">
        <f aca="false">G24*D24</f>
        <v>935.66</v>
      </c>
      <c r="I24" s="210" t="n">
        <f aca="false">H24/12</f>
        <v>77.9716666666667</v>
      </c>
      <c r="J24" s="211"/>
    </row>
    <row r="25" customFormat="false" ht="14.25" hidden="false" customHeight="false" outlineLevel="0" collapsed="false">
      <c r="A25" s="207" t="n">
        <f aca="false">A24+1</f>
        <v>18</v>
      </c>
      <c r="B25" s="208" t="s">
        <v>382</v>
      </c>
      <c r="C25" s="209" t="s">
        <v>367</v>
      </c>
      <c r="D25" s="210" t="n">
        <v>4.68</v>
      </c>
      <c r="E25" s="207" t="n">
        <v>2</v>
      </c>
      <c r="F25" s="207" t="n">
        <v>11</v>
      </c>
      <c r="G25" s="207" t="n">
        <f aca="false">E25*F25</f>
        <v>22</v>
      </c>
      <c r="H25" s="210" t="n">
        <f aca="false">G25*D25</f>
        <v>102.96</v>
      </c>
      <c r="I25" s="210" t="n">
        <f aca="false">H25/12</f>
        <v>8.58</v>
      </c>
      <c r="J25" s="211"/>
    </row>
    <row r="26" customFormat="false" ht="14.25" hidden="false" customHeight="false" outlineLevel="0" collapsed="false">
      <c r="A26" s="207" t="n">
        <f aca="false">A25+1</f>
        <v>19</v>
      </c>
      <c r="B26" s="208" t="s">
        <v>383</v>
      </c>
      <c r="C26" s="209" t="s">
        <v>384</v>
      </c>
      <c r="D26" s="210" t="n">
        <v>2.96</v>
      </c>
      <c r="E26" s="207" t="n">
        <v>10</v>
      </c>
      <c r="F26" s="207" t="n">
        <v>11</v>
      </c>
      <c r="G26" s="207" t="n">
        <f aca="false">E26*F26</f>
        <v>110</v>
      </c>
      <c r="H26" s="210" t="n">
        <f aca="false">G26*D26</f>
        <v>325.6</v>
      </c>
      <c r="I26" s="210" t="n">
        <f aca="false">H26/12</f>
        <v>27.1333333333333</v>
      </c>
      <c r="J26" s="211"/>
    </row>
    <row r="27" customFormat="false" ht="14.25" hidden="false" customHeight="false" outlineLevel="0" collapsed="false">
      <c r="A27" s="207" t="n">
        <f aca="false">A26+1</f>
        <v>20</v>
      </c>
      <c r="B27" s="208" t="s">
        <v>385</v>
      </c>
      <c r="C27" s="209" t="s">
        <v>367</v>
      </c>
      <c r="D27" s="210" t="n">
        <v>3.53</v>
      </c>
      <c r="E27" s="207" t="n">
        <v>7</v>
      </c>
      <c r="F27" s="207" t="n">
        <v>11</v>
      </c>
      <c r="G27" s="207" t="n">
        <f aca="false">E27*F27</f>
        <v>77</v>
      </c>
      <c r="H27" s="210" t="n">
        <f aca="false">G27*D27</f>
        <v>271.81</v>
      </c>
      <c r="I27" s="210" t="n">
        <f aca="false">H27/12</f>
        <v>22.6508333333333</v>
      </c>
      <c r="J27" s="211"/>
    </row>
    <row r="28" customFormat="false" ht="14.25" hidden="false" customHeight="false" outlineLevel="0" collapsed="false">
      <c r="A28" s="207" t="n">
        <f aca="false">A27+1</f>
        <v>21</v>
      </c>
      <c r="B28" s="208" t="s">
        <v>386</v>
      </c>
      <c r="C28" s="209" t="s">
        <v>367</v>
      </c>
      <c r="D28" s="210" t="n">
        <v>9.87</v>
      </c>
      <c r="E28" s="207" t="n">
        <v>10</v>
      </c>
      <c r="F28" s="207" t="n">
        <v>11</v>
      </c>
      <c r="G28" s="207" t="n">
        <f aca="false">E28*F28</f>
        <v>110</v>
      </c>
      <c r="H28" s="210" t="n">
        <f aca="false">G28*D28</f>
        <v>1085.7</v>
      </c>
      <c r="I28" s="210" t="n">
        <f aca="false">H28/12</f>
        <v>90.475</v>
      </c>
      <c r="J28" s="211"/>
    </row>
    <row r="29" customFormat="false" ht="14.25" hidden="false" customHeight="false" outlineLevel="0" collapsed="false">
      <c r="A29" s="207" t="n">
        <f aca="false">A28+1</f>
        <v>22</v>
      </c>
      <c r="B29" s="208" t="s">
        <v>387</v>
      </c>
      <c r="C29" s="209" t="s">
        <v>367</v>
      </c>
      <c r="D29" s="210" t="n">
        <v>80</v>
      </c>
      <c r="E29" s="207" t="n">
        <v>3</v>
      </c>
      <c r="F29" s="207" t="n">
        <v>11</v>
      </c>
      <c r="G29" s="207" t="n">
        <f aca="false">E29*F29</f>
        <v>33</v>
      </c>
      <c r="H29" s="210" t="n">
        <f aca="false">G29*D29</f>
        <v>2640</v>
      </c>
      <c r="I29" s="210" t="n">
        <f aca="false">H29/12</f>
        <v>220</v>
      </c>
      <c r="J29" s="211"/>
    </row>
    <row r="30" customFormat="false" ht="14.25" hidden="false" customHeight="false" outlineLevel="0" collapsed="false">
      <c r="A30" s="207" t="n">
        <f aca="false">A29+1</f>
        <v>23</v>
      </c>
      <c r="B30" s="208" t="s">
        <v>388</v>
      </c>
      <c r="C30" s="209" t="s">
        <v>389</v>
      </c>
      <c r="D30" s="210" t="n">
        <v>9.72</v>
      </c>
      <c r="E30" s="207" t="n">
        <v>7</v>
      </c>
      <c r="F30" s="207" t="n">
        <v>11</v>
      </c>
      <c r="G30" s="207" t="n">
        <f aca="false">E30*F30</f>
        <v>77</v>
      </c>
      <c r="H30" s="210" t="n">
        <f aca="false">G30*D30</f>
        <v>748.44</v>
      </c>
      <c r="I30" s="210" t="n">
        <f aca="false">H30/12</f>
        <v>62.37</v>
      </c>
      <c r="J30" s="211"/>
    </row>
    <row r="31" customFormat="false" ht="14.25" hidden="false" customHeight="false" outlineLevel="0" collapsed="false">
      <c r="A31" s="207" t="n">
        <f aca="false">A30+1</f>
        <v>24</v>
      </c>
      <c r="B31" s="208" t="s">
        <v>390</v>
      </c>
      <c r="C31" s="209" t="s">
        <v>391</v>
      </c>
      <c r="D31" s="210" t="n">
        <v>23.99</v>
      </c>
      <c r="E31" s="207" t="n">
        <v>1</v>
      </c>
      <c r="F31" s="207" t="n">
        <v>11</v>
      </c>
      <c r="G31" s="207" t="n">
        <f aca="false">E31*F31</f>
        <v>11</v>
      </c>
      <c r="H31" s="210" t="n">
        <f aca="false">G31*D31</f>
        <v>263.89</v>
      </c>
      <c r="I31" s="210" t="n">
        <f aca="false">H31/12</f>
        <v>21.9908333333333</v>
      </c>
      <c r="J31" s="211"/>
    </row>
    <row r="32" customFormat="false" ht="14.25" hidden="false" customHeight="false" outlineLevel="0" collapsed="false">
      <c r="A32" s="207" t="n">
        <f aca="false">A31+1</f>
        <v>25</v>
      </c>
      <c r="B32" s="208" t="s">
        <v>392</v>
      </c>
      <c r="C32" s="209" t="s">
        <v>393</v>
      </c>
      <c r="D32" s="210" t="n">
        <v>27.9</v>
      </c>
      <c r="E32" s="207" t="n">
        <v>10</v>
      </c>
      <c r="F32" s="207" t="n">
        <v>11</v>
      </c>
      <c r="G32" s="207" t="n">
        <f aca="false">E32*F32</f>
        <v>110</v>
      </c>
      <c r="H32" s="210" t="n">
        <f aca="false">G32*D32</f>
        <v>3069</v>
      </c>
      <c r="I32" s="210" t="n">
        <f aca="false">H32/12</f>
        <v>255.75</v>
      </c>
      <c r="J32" s="211"/>
    </row>
    <row r="33" customFormat="false" ht="14.25" hidden="false" customHeight="false" outlineLevel="0" collapsed="false">
      <c r="A33" s="207" t="n">
        <f aca="false">A32+1</f>
        <v>26</v>
      </c>
      <c r="B33" s="208" t="s">
        <v>394</v>
      </c>
      <c r="C33" s="209" t="s">
        <v>395</v>
      </c>
      <c r="D33" s="210" t="n">
        <v>9.76</v>
      </c>
      <c r="E33" s="207" t="n">
        <v>40</v>
      </c>
      <c r="F33" s="207" t="n">
        <v>11</v>
      </c>
      <c r="G33" s="207" t="n">
        <f aca="false">E33*F33</f>
        <v>440</v>
      </c>
      <c r="H33" s="210" t="n">
        <f aca="false">G33*D33</f>
        <v>4294.4</v>
      </c>
      <c r="I33" s="210" t="n">
        <f aca="false">H33/12</f>
        <v>357.866666666667</v>
      </c>
      <c r="J33" s="211"/>
    </row>
    <row r="34" customFormat="false" ht="14.25" hidden="false" customHeight="false" outlineLevel="0" collapsed="false">
      <c r="A34" s="207" t="n">
        <f aca="false">A33+1</f>
        <v>27</v>
      </c>
      <c r="B34" s="208" t="s">
        <v>396</v>
      </c>
      <c r="C34" s="209" t="s">
        <v>397</v>
      </c>
      <c r="D34" s="210" t="n">
        <v>24.6</v>
      </c>
      <c r="E34" s="207" t="n">
        <v>40</v>
      </c>
      <c r="F34" s="207" t="n">
        <v>11</v>
      </c>
      <c r="G34" s="207" t="n">
        <f aca="false">E34*F34</f>
        <v>440</v>
      </c>
      <c r="H34" s="210" t="n">
        <f aca="false">G34*D34</f>
        <v>10824</v>
      </c>
      <c r="I34" s="210" t="n">
        <f aca="false">H34/12</f>
        <v>902</v>
      </c>
      <c r="J34" s="211"/>
    </row>
    <row r="35" customFormat="false" ht="14.25" hidden="false" customHeight="false" outlineLevel="0" collapsed="false">
      <c r="A35" s="207" t="n">
        <f aca="false">A34+1</f>
        <v>28</v>
      </c>
      <c r="B35" s="208" t="s">
        <v>398</v>
      </c>
      <c r="C35" s="209" t="s">
        <v>399</v>
      </c>
      <c r="D35" s="210" t="n">
        <v>2.73</v>
      </c>
      <c r="E35" s="207" t="n">
        <v>1</v>
      </c>
      <c r="F35" s="207" t="n">
        <v>11</v>
      </c>
      <c r="G35" s="207" t="n">
        <f aca="false">E35*F35</f>
        <v>11</v>
      </c>
      <c r="H35" s="210" t="n">
        <f aca="false">G35*D35</f>
        <v>30.03</v>
      </c>
      <c r="I35" s="210" t="n">
        <f aca="false">H35/12</f>
        <v>2.5025</v>
      </c>
      <c r="J35" s="211"/>
    </row>
    <row r="36" customFormat="false" ht="14.25" hidden="false" customHeight="false" outlineLevel="0" collapsed="false">
      <c r="A36" s="207" t="n">
        <f aca="false">A35+1</f>
        <v>29</v>
      </c>
      <c r="B36" s="208" t="s">
        <v>400</v>
      </c>
      <c r="C36" s="209" t="s">
        <v>367</v>
      </c>
      <c r="D36" s="210" t="n">
        <v>3.99</v>
      </c>
      <c r="E36" s="207" t="n">
        <v>25</v>
      </c>
      <c r="F36" s="207" t="n">
        <v>11</v>
      </c>
      <c r="G36" s="207" t="n">
        <f aca="false">E36*F36</f>
        <v>275</v>
      </c>
      <c r="H36" s="210" t="n">
        <f aca="false">G36*D36</f>
        <v>1097.25</v>
      </c>
      <c r="I36" s="210" t="n">
        <f aca="false">H36/12</f>
        <v>91.4375</v>
      </c>
      <c r="J36" s="211"/>
    </row>
    <row r="37" customFormat="false" ht="14.25" hidden="false" customHeight="false" outlineLevel="0" collapsed="false">
      <c r="A37" s="207" t="n">
        <f aca="false">A36+1</f>
        <v>30</v>
      </c>
      <c r="B37" s="208" t="s">
        <v>401</v>
      </c>
      <c r="C37" s="209" t="s">
        <v>367</v>
      </c>
      <c r="D37" s="210" t="n">
        <v>20.95</v>
      </c>
      <c r="E37" s="207" t="n">
        <v>2</v>
      </c>
      <c r="F37" s="207" t="n">
        <v>11</v>
      </c>
      <c r="G37" s="207" t="n">
        <f aca="false">E37*F37</f>
        <v>22</v>
      </c>
      <c r="H37" s="210" t="n">
        <f aca="false">G37*D37</f>
        <v>460.9</v>
      </c>
      <c r="I37" s="210" t="n">
        <f aca="false">H37/12</f>
        <v>38.4083333333333</v>
      </c>
      <c r="J37" s="211"/>
    </row>
    <row r="38" customFormat="false" ht="14.25" hidden="false" customHeight="false" outlineLevel="0" collapsed="false">
      <c r="A38" s="207" t="n">
        <f aca="false">A37+1</f>
        <v>31</v>
      </c>
      <c r="B38" s="208" t="s">
        <v>402</v>
      </c>
      <c r="C38" s="209" t="s">
        <v>403</v>
      </c>
      <c r="D38" s="210" t="n">
        <v>5.7</v>
      </c>
      <c r="E38" s="207" t="n">
        <v>2</v>
      </c>
      <c r="F38" s="207" t="n">
        <v>11</v>
      </c>
      <c r="G38" s="207" t="n">
        <f aca="false">E38*F38</f>
        <v>22</v>
      </c>
      <c r="H38" s="210" t="n">
        <f aca="false">G38*D38</f>
        <v>125.4</v>
      </c>
      <c r="I38" s="210" t="n">
        <f aca="false">H38/12</f>
        <v>10.45</v>
      </c>
      <c r="J38" s="211"/>
    </row>
    <row r="39" customFormat="false" ht="14.25" hidden="false" customHeight="false" outlineLevel="0" collapsed="false">
      <c r="A39" s="207" t="n">
        <f aca="false">A38+1</f>
        <v>32</v>
      </c>
      <c r="B39" s="208" t="s">
        <v>404</v>
      </c>
      <c r="C39" s="209" t="s">
        <v>405</v>
      </c>
      <c r="D39" s="210" t="n">
        <v>14.5</v>
      </c>
      <c r="E39" s="207" t="n">
        <v>4</v>
      </c>
      <c r="F39" s="207" t="n">
        <v>11</v>
      </c>
      <c r="G39" s="207" t="n">
        <f aca="false">E39*F39</f>
        <v>44</v>
      </c>
      <c r="H39" s="210" t="n">
        <f aca="false">G39*D39</f>
        <v>638</v>
      </c>
      <c r="I39" s="210" t="n">
        <f aca="false">H39/12</f>
        <v>53.1666666666667</v>
      </c>
      <c r="J39" s="211"/>
    </row>
    <row r="40" customFormat="false" ht="14.25" hidden="false" customHeight="false" outlineLevel="0" collapsed="false">
      <c r="A40" s="207" t="n">
        <f aca="false">A39+1</f>
        <v>33</v>
      </c>
      <c r="B40" s="208" t="s">
        <v>406</v>
      </c>
      <c r="C40" s="209" t="s">
        <v>364</v>
      </c>
      <c r="D40" s="210" t="n">
        <v>6.5</v>
      </c>
      <c r="E40" s="207" t="n">
        <v>25</v>
      </c>
      <c r="F40" s="207" t="n">
        <v>11</v>
      </c>
      <c r="G40" s="207" t="n">
        <f aca="false">E40*F40</f>
        <v>275</v>
      </c>
      <c r="H40" s="210" t="n">
        <f aca="false">G40*D40</f>
        <v>1787.5</v>
      </c>
      <c r="I40" s="210" t="n">
        <f aca="false">H40/12</f>
        <v>148.958333333333</v>
      </c>
      <c r="J40" s="211"/>
    </row>
    <row r="41" customFormat="false" ht="14.25" hidden="false" customHeight="false" outlineLevel="0" collapsed="false">
      <c r="A41" s="207" t="n">
        <f aca="false">A40+1</f>
        <v>34</v>
      </c>
      <c r="B41" s="208" t="s">
        <v>407</v>
      </c>
      <c r="C41" s="209" t="s">
        <v>373</v>
      </c>
      <c r="D41" s="210" t="n">
        <v>13.99</v>
      </c>
      <c r="E41" s="207" t="n">
        <v>3</v>
      </c>
      <c r="F41" s="207" t="n">
        <v>11</v>
      </c>
      <c r="G41" s="207" t="n">
        <f aca="false">E41*F41</f>
        <v>33</v>
      </c>
      <c r="H41" s="210" t="n">
        <f aca="false">G41*D41</f>
        <v>461.67</v>
      </c>
      <c r="I41" s="210" t="n">
        <f aca="false">H41/12</f>
        <v>38.4725</v>
      </c>
      <c r="J41" s="211"/>
    </row>
    <row r="42" customFormat="false" ht="14.25" hidden="false" customHeight="false" outlineLevel="0" collapsed="false">
      <c r="A42" s="207" t="n">
        <f aca="false">A41+1</f>
        <v>35</v>
      </c>
      <c r="B42" s="208" t="s">
        <v>408</v>
      </c>
      <c r="C42" s="209" t="s">
        <v>409</v>
      </c>
      <c r="D42" s="210" t="n">
        <v>44</v>
      </c>
      <c r="E42" s="207" t="n">
        <v>3</v>
      </c>
      <c r="F42" s="207" t="n">
        <v>11</v>
      </c>
      <c r="G42" s="207" t="n">
        <f aca="false">E42*F42</f>
        <v>33</v>
      </c>
      <c r="H42" s="210" t="n">
        <f aca="false">G42*D42</f>
        <v>1452</v>
      </c>
      <c r="I42" s="210" t="n">
        <f aca="false">H42/12</f>
        <v>121</v>
      </c>
      <c r="J42" s="211"/>
    </row>
    <row r="43" customFormat="false" ht="14.25" hidden="false" customHeight="false" outlineLevel="0" collapsed="false">
      <c r="A43" s="207" t="n">
        <f aca="false">A42+1</f>
        <v>36</v>
      </c>
      <c r="B43" s="208" t="s">
        <v>410</v>
      </c>
      <c r="C43" s="209" t="s">
        <v>409</v>
      </c>
      <c r="D43" s="210" t="n">
        <v>20.1</v>
      </c>
      <c r="E43" s="207" t="n">
        <v>2</v>
      </c>
      <c r="F43" s="207" t="n">
        <v>11</v>
      </c>
      <c r="G43" s="207" t="n">
        <f aca="false">E43*F43</f>
        <v>22</v>
      </c>
      <c r="H43" s="210" t="n">
        <f aca="false">G43*D43</f>
        <v>442.2</v>
      </c>
      <c r="I43" s="210" t="n">
        <f aca="false">H43/12</f>
        <v>36.85</v>
      </c>
      <c r="J43" s="211"/>
    </row>
    <row r="44" customFormat="false" ht="14.25" hidden="false" customHeight="false" outlineLevel="0" collapsed="false">
      <c r="A44" s="207" t="n">
        <f aca="false">A43+1</f>
        <v>37</v>
      </c>
      <c r="B44" s="208" t="s">
        <v>411</v>
      </c>
      <c r="C44" s="209" t="s">
        <v>409</v>
      </c>
      <c r="D44" s="210" t="n">
        <v>26</v>
      </c>
      <c r="E44" s="207" t="n">
        <v>2</v>
      </c>
      <c r="F44" s="207" t="n">
        <v>11</v>
      </c>
      <c r="G44" s="207" t="n">
        <f aca="false">E44*F44</f>
        <v>22</v>
      </c>
      <c r="H44" s="210" t="n">
        <f aca="false">G44*D44</f>
        <v>572</v>
      </c>
      <c r="I44" s="210" t="n">
        <f aca="false">H44/12</f>
        <v>47.6666666666667</v>
      </c>
      <c r="J44" s="211"/>
    </row>
    <row r="45" customFormat="false" ht="14.25" hidden="false" customHeight="false" outlineLevel="0" collapsed="false">
      <c r="A45" s="207" t="n">
        <f aca="false">A44+1</f>
        <v>38</v>
      </c>
      <c r="B45" s="208" t="s">
        <v>412</v>
      </c>
      <c r="C45" s="209" t="s">
        <v>413</v>
      </c>
      <c r="D45" s="210" t="n">
        <v>10.1</v>
      </c>
      <c r="E45" s="207" t="n">
        <v>1</v>
      </c>
      <c r="F45" s="207" t="n">
        <v>11</v>
      </c>
      <c r="G45" s="207" t="n">
        <f aca="false">E45*F45</f>
        <v>11</v>
      </c>
      <c r="H45" s="210" t="n">
        <f aca="false">G45*D45</f>
        <v>111.1</v>
      </c>
      <c r="I45" s="210" t="n">
        <f aca="false">H45/12</f>
        <v>9.25833333333333</v>
      </c>
      <c r="J45" s="211"/>
    </row>
    <row r="46" customFormat="false" ht="14.25" hidden="false" customHeight="false" outlineLevel="0" collapsed="false">
      <c r="A46" s="207" t="n">
        <f aca="false">A45+1</f>
        <v>39</v>
      </c>
      <c r="B46" s="208" t="s">
        <v>414</v>
      </c>
      <c r="C46" s="209" t="s">
        <v>373</v>
      </c>
      <c r="D46" s="210" t="n">
        <v>39.5</v>
      </c>
      <c r="E46" s="207" t="n">
        <v>3</v>
      </c>
      <c r="F46" s="207" t="n">
        <v>11</v>
      </c>
      <c r="G46" s="207" t="n">
        <f aca="false">E46*F46</f>
        <v>33</v>
      </c>
      <c r="H46" s="210" t="n">
        <f aca="false">G46*D46</f>
        <v>1303.5</v>
      </c>
      <c r="I46" s="210" t="n">
        <f aca="false">H46/12</f>
        <v>108.625</v>
      </c>
      <c r="J46" s="211"/>
    </row>
    <row r="47" customFormat="false" ht="14.25" hidden="false" customHeight="false" outlineLevel="0" collapsed="false">
      <c r="A47" s="207" t="n">
        <f aca="false">A46+1</f>
        <v>40</v>
      </c>
      <c r="B47" s="208" t="s">
        <v>415</v>
      </c>
      <c r="C47" s="209" t="s">
        <v>373</v>
      </c>
      <c r="D47" s="210" t="n">
        <v>26.99</v>
      </c>
      <c r="E47" s="207" t="n">
        <v>3</v>
      </c>
      <c r="F47" s="207" t="n">
        <v>11</v>
      </c>
      <c r="G47" s="207" t="n">
        <f aca="false">E47*F47</f>
        <v>33</v>
      </c>
      <c r="H47" s="210" t="n">
        <f aca="false">G47*D47</f>
        <v>890.67</v>
      </c>
      <c r="I47" s="210" t="n">
        <f aca="false">H47/12</f>
        <v>74.2225</v>
      </c>
      <c r="J47" s="211"/>
    </row>
    <row r="48" customFormat="false" ht="14.25" hidden="false" customHeight="false" outlineLevel="0" collapsed="false">
      <c r="A48" s="207" t="n">
        <f aca="false">A47+1</f>
        <v>41</v>
      </c>
      <c r="B48" s="208" t="s">
        <v>416</v>
      </c>
      <c r="C48" s="209" t="s">
        <v>367</v>
      </c>
      <c r="D48" s="210" t="n">
        <v>275.9</v>
      </c>
      <c r="E48" s="207" t="n">
        <v>1</v>
      </c>
      <c r="F48" s="207" t="n">
        <v>1</v>
      </c>
      <c r="G48" s="207" t="n">
        <f aca="false">E48*F48</f>
        <v>1</v>
      </c>
      <c r="H48" s="210" t="n">
        <f aca="false">G48*D48</f>
        <v>275.9</v>
      </c>
      <c r="I48" s="210" t="n">
        <f aca="false">H48/12</f>
        <v>22.9916666666667</v>
      </c>
      <c r="J48" s="211"/>
    </row>
    <row r="49" customFormat="false" ht="14.25" hidden="false" customHeight="false" outlineLevel="0" collapsed="false">
      <c r="A49" s="207" t="n">
        <f aca="false">A48+1</f>
        <v>42</v>
      </c>
      <c r="B49" s="208" t="s">
        <v>417</v>
      </c>
      <c r="C49" s="209" t="s">
        <v>367</v>
      </c>
      <c r="D49" s="210" t="n">
        <v>179.9</v>
      </c>
      <c r="E49" s="207" t="n">
        <v>1</v>
      </c>
      <c r="F49" s="207" t="n">
        <v>1</v>
      </c>
      <c r="G49" s="207" t="n">
        <f aca="false">E49*F49</f>
        <v>1</v>
      </c>
      <c r="H49" s="210" t="n">
        <f aca="false">G49*D49</f>
        <v>179.9</v>
      </c>
      <c r="I49" s="210" t="n">
        <f aca="false">H49/12</f>
        <v>14.9916666666667</v>
      </c>
      <c r="J49" s="211"/>
    </row>
    <row r="50" customFormat="false" ht="14.25" hidden="false" customHeight="false" outlineLevel="0" collapsed="false">
      <c r="A50" s="207" t="n">
        <f aca="false">A49+1</f>
        <v>43</v>
      </c>
      <c r="B50" s="208" t="s">
        <v>418</v>
      </c>
      <c r="C50" s="209" t="s">
        <v>367</v>
      </c>
      <c r="D50" s="210" t="n">
        <v>45</v>
      </c>
      <c r="E50" s="207" t="n">
        <v>3</v>
      </c>
      <c r="F50" s="207" t="n">
        <v>1</v>
      </c>
      <c r="G50" s="207" t="n">
        <f aca="false">E50*F50</f>
        <v>3</v>
      </c>
      <c r="H50" s="210" t="n">
        <f aca="false">G50*D50</f>
        <v>135</v>
      </c>
      <c r="I50" s="210" t="n">
        <f aca="false">H50/12</f>
        <v>11.25</v>
      </c>
      <c r="J50" s="211"/>
    </row>
    <row r="51" customFormat="false" ht="25.5" hidden="false" customHeight="false" outlineLevel="0" collapsed="false">
      <c r="A51" s="207" t="n">
        <f aca="false">A50+1</f>
        <v>44</v>
      </c>
      <c r="B51" s="208" t="s">
        <v>419</v>
      </c>
      <c r="C51" s="209" t="s">
        <v>367</v>
      </c>
      <c r="D51" s="210" t="n">
        <v>27.99</v>
      </c>
      <c r="E51" s="207" t="n">
        <v>15</v>
      </c>
      <c r="F51" s="207" t="n">
        <v>1</v>
      </c>
      <c r="G51" s="207" t="n">
        <f aca="false">E51*F51</f>
        <v>15</v>
      </c>
      <c r="H51" s="210" t="n">
        <f aca="false">G51*D51</f>
        <v>419.85</v>
      </c>
      <c r="I51" s="210" t="n">
        <f aca="false">H51/12</f>
        <v>34.9875</v>
      </c>
      <c r="J51" s="211"/>
    </row>
    <row r="52" customFormat="false" ht="14.25" hidden="false" customHeight="false" outlineLevel="0" collapsed="false">
      <c r="A52" s="207" t="n">
        <f aca="false">A51+1</f>
        <v>45</v>
      </c>
      <c r="B52" s="208" t="s">
        <v>420</v>
      </c>
      <c r="C52" s="209" t="s">
        <v>367</v>
      </c>
      <c r="D52" s="210" t="n">
        <v>33.9</v>
      </c>
      <c r="E52" s="207" t="n">
        <v>5</v>
      </c>
      <c r="F52" s="207" t="n">
        <v>1</v>
      </c>
      <c r="G52" s="207" t="n">
        <f aca="false">E52*F52</f>
        <v>5</v>
      </c>
      <c r="H52" s="210" t="n">
        <f aca="false">G52*D52</f>
        <v>169.5</v>
      </c>
      <c r="I52" s="210" t="n">
        <f aca="false">H52/12</f>
        <v>14.125</v>
      </c>
      <c r="J52" s="211"/>
    </row>
    <row r="53" customFormat="false" ht="25.5" hidden="false" customHeight="false" outlineLevel="0" collapsed="false">
      <c r="A53" s="207" t="n">
        <f aca="false">A52+1</f>
        <v>46</v>
      </c>
      <c r="B53" s="208" t="s">
        <v>421</v>
      </c>
      <c r="C53" s="209" t="s">
        <v>367</v>
      </c>
      <c r="D53" s="210" t="n">
        <v>45.68</v>
      </c>
      <c r="E53" s="207" t="n">
        <v>15</v>
      </c>
      <c r="F53" s="207" t="n">
        <v>1</v>
      </c>
      <c r="G53" s="207" t="n">
        <f aca="false">E53*F53</f>
        <v>15</v>
      </c>
      <c r="H53" s="210" t="n">
        <f aca="false">G53*D53</f>
        <v>685.2</v>
      </c>
      <c r="I53" s="210" t="n">
        <f aca="false">H53/12</f>
        <v>57.1</v>
      </c>
      <c r="J53" s="211"/>
    </row>
    <row r="54" customFormat="false" ht="25.5" hidden="false" customHeight="false" outlineLevel="0" collapsed="false">
      <c r="A54" s="207" t="n">
        <f aca="false">A53+1</f>
        <v>47</v>
      </c>
      <c r="B54" s="208" t="s">
        <v>422</v>
      </c>
      <c r="C54" s="209" t="s">
        <v>367</v>
      </c>
      <c r="D54" s="210" t="n">
        <v>236.6</v>
      </c>
      <c r="E54" s="207" t="n">
        <v>1</v>
      </c>
      <c r="F54" s="207" t="n">
        <v>1</v>
      </c>
      <c r="G54" s="207" t="n">
        <f aca="false">E54*F54</f>
        <v>1</v>
      </c>
      <c r="H54" s="210" t="n">
        <f aca="false">G54*D54</f>
        <v>236.6</v>
      </c>
      <c r="I54" s="210" t="n">
        <f aca="false">H54/12</f>
        <v>19.7166666666667</v>
      </c>
      <c r="J54" s="211"/>
    </row>
    <row r="55" customFormat="false" ht="25.5" hidden="false" customHeight="false" outlineLevel="0" collapsed="false">
      <c r="A55" s="207" t="n">
        <f aca="false">A54+1</f>
        <v>48</v>
      </c>
      <c r="B55" s="208" t="s">
        <v>423</v>
      </c>
      <c r="C55" s="209" t="s">
        <v>367</v>
      </c>
      <c r="D55" s="210" t="n">
        <v>199</v>
      </c>
      <c r="E55" s="207" t="n">
        <v>3</v>
      </c>
      <c r="F55" s="207" t="n">
        <v>1</v>
      </c>
      <c r="G55" s="207" t="n">
        <f aca="false">E55*F55</f>
        <v>3</v>
      </c>
      <c r="H55" s="210" t="n">
        <f aca="false">G55*D55</f>
        <v>597</v>
      </c>
      <c r="I55" s="210" t="n">
        <f aca="false">H55/12</f>
        <v>49.75</v>
      </c>
      <c r="J55" s="211"/>
    </row>
    <row r="56" customFormat="false" ht="51" hidden="false" customHeight="false" outlineLevel="0" collapsed="false">
      <c r="A56" s="207" t="n">
        <f aca="false">A55+1</f>
        <v>49</v>
      </c>
      <c r="B56" s="208" t="s">
        <v>424</v>
      </c>
      <c r="C56" s="209" t="s">
        <v>367</v>
      </c>
      <c r="D56" s="210" t="n">
        <v>159</v>
      </c>
      <c r="E56" s="207" t="n">
        <v>7</v>
      </c>
      <c r="F56" s="207" t="n">
        <v>1</v>
      </c>
      <c r="G56" s="207" t="n">
        <f aca="false">E56*F56</f>
        <v>7</v>
      </c>
      <c r="H56" s="210" t="n">
        <f aca="false">G56*D56</f>
        <v>1113</v>
      </c>
      <c r="I56" s="210" t="n">
        <f aca="false">H56/12</f>
        <v>92.75</v>
      </c>
      <c r="J56" s="211"/>
    </row>
    <row r="57" customFormat="false" ht="14.25" hidden="false" customHeight="false" outlineLevel="0" collapsed="false">
      <c r="A57" s="207" t="n">
        <f aca="false">A56+1</f>
        <v>50</v>
      </c>
      <c r="B57" s="208" t="s">
        <v>425</v>
      </c>
      <c r="C57" s="209" t="s">
        <v>367</v>
      </c>
      <c r="D57" s="210" t="n">
        <v>150.3</v>
      </c>
      <c r="E57" s="207" t="n">
        <v>1</v>
      </c>
      <c r="F57" s="207" t="n">
        <v>1</v>
      </c>
      <c r="G57" s="207" t="n">
        <f aca="false">E57*F57</f>
        <v>1</v>
      </c>
      <c r="H57" s="210" t="n">
        <f aca="false">G57*D57</f>
        <v>150.3</v>
      </c>
      <c r="I57" s="210" t="n">
        <f aca="false">H57/12</f>
        <v>12.525</v>
      </c>
      <c r="J57" s="211"/>
    </row>
    <row r="58" customFormat="false" ht="14.25" hidden="false" customHeight="false" outlineLevel="0" collapsed="false">
      <c r="A58" s="207" t="n">
        <f aca="false">A57+1</f>
        <v>51</v>
      </c>
      <c r="B58" s="208" t="s">
        <v>426</v>
      </c>
      <c r="C58" s="209" t="s">
        <v>367</v>
      </c>
      <c r="D58" s="210" t="n">
        <v>16.25</v>
      </c>
      <c r="E58" s="207" t="n">
        <v>6</v>
      </c>
      <c r="F58" s="207" t="n">
        <v>1</v>
      </c>
      <c r="G58" s="207" t="n">
        <f aca="false">E58*F58</f>
        <v>6</v>
      </c>
      <c r="H58" s="210" t="n">
        <f aca="false">G58*D58</f>
        <v>97.5</v>
      </c>
      <c r="I58" s="210" t="n">
        <f aca="false">H58/12</f>
        <v>8.125</v>
      </c>
      <c r="J58" s="211"/>
    </row>
    <row r="59" customFormat="false" ht="14.25" hidden="false" customHeight="false" outlineLevel="0" collapsed="false">
      <c r="A59" s="207" t="n">
        <f aca="false">A58+1</f>
        <v>52</v>
      </c>
      <c r="B59" s="208" t="s">
        <v>427</v>
      </c>
      <c r="C59" s="209" t="s">
        <v>367</v>
      </c>
      <c r="D59" s="210" t="n">
        <v>14.91</v>
      </c>
      <c r="E59" s="207" t="n">
        <v>9</v>
      </c>
      <c r="F59" s="207" t="n">
        <v>1</v>
      </c>
      <c r="G59" s="207" t="n">
        <f aca="false">E59*F59</f>
        <v>9</v>
      </c>
      <c r="H59" s="210" t="n">
        <f aca="false">G59*D59</f>
        <v>134.19</v>
      </c>
      <c r="I59" s="210" t="n">
        <f aca="false">H59/12</f>
        <v>11.1825</v>
      </c>
      <c r="J59" s="211"/>
    </row>
    <row r="60" customFormat="false" ht="14.25" hidden="false" customHeight="false" outlineLevel="0" collapsed="false">
      <c r="A60" s="207" t="n">
        <f aca="false">A59+1</f>
        <v>53</v>
      </c>
      <c r="B60" s="214" t="s">
        <v>428</v>
      </c>
      <c r="C60" s="209" t="s">
        <v>367</v>
      </c>
      <c r="D60" s="210" t="n">
        <v>38.9</v>
      </c>
      <c r="E60" s="207" t="n">
        <v>4</v>
      </c>
      <c r="F60" s="207" t="n">
        <v>1</v>
      </c>
      <c r="G60" s="207" t="n">
        <f aca="false">E60*F60</f>
        <v>4</v>
      </c>
      <c r="H60" s="210" t="n">
        <f aca="false">G60*D60</f>
        <v>155.6</v>
      </c>
      <c r="I60" s="210" t="n">
        <f aca="false">H60/12</f>
        <v>12.9666666666667</v>
      </c>
      <c r="J60" s="211"/>
    </row>
    <row r="61" customFormat="false" ht="14.25" hidden="false" customHeight="false" outlineLevel="0" collapsed="false">
      <c r="A61" s="207" t="n">
        <f aca="false">A60+1</f>
        <v>54</v>
      </c>
      <c r="B61" s="208" t="s">
        <v>429</v>
      </c>
      <c r="C61" s="209" t="s">
        <v>367</v>
      </c>
      <c r="D61" s="210" t="n">
        <v>17.9</v>
      </c>
      <c r="E61" s="207" t="n">
        <v>4</v>
      </c>
      <c r="F61" s="207" t="n">
        <v>1</v>
      </c>
      <c r="G61" s="207" t="n">
        <f aca="false">E61*F61</f>
        <v>4</v>
      </c>
      <c r="H61" s="210" t="n">
        <f aca="false">G61*D61</f>
        <v>71.6</v>
      </c>
      <c r="I61" s="210" t="n">
        <f aca="false">H61/12</f>
        <v>5.96666666666667</v>
      </c>
      <c r="J61" s="211"/>
    </row>
    <row r="62" customFormat="false" ht="51" hidden="false" customHeight="false" outlineLevel="0" collapsed="false">
      <c r="A62" s="207" t="n">
        <f aca="false">A61+1</f>
        <v>55</v>
      </c>
      <c r="B62" s="208" t="s">
        <v>430</v>
      </c>
      <c r="C62" s="209" t="s">
        <v>367</v>
      </c>
      <c r="D62" s="210" t="n">
        <v>22.75</v>
      </c>
      <c r="E62" s="207" t="n">
        <v>2</v>
      </c>
      <c r="F62" s="207" t="n">
        <v>1</v>
      </c>
      <c r="G62" s="207" t="n">
        <f aca="false">E62*F62</f>
        <v>2</v>
      </c>
      <c r="H62" s="210" t="n">
        <f aca="false">G62*D62</f>
        <v>45.5</v>
      </c>
      <c r="I62" s="210" t="n">
        <f aca="false">H62/12</f>
        <v>3.79166666666667</v>
      </c>
      <c r="J62" s="211"/>
    </row>
    <row r="63" customFormat="false" ht="14.25" hidden="false" customHeight="false" outlineLevel="0" collapsed="false">
      <c r="A63" s="207" t="n">
        <f aca="false">A62+1</f>
        <v>56</v>
      </c>
      <c r="B63" s="208" t="s">
        <v>431</v>
      </c>
      <c r="C63" s="209" t="s">
        <v>367</v>
      </c>
      <c r="D63" s="210" t="n">
        <v>8.4</v>
      </c>
      <c r="E63" s="207" t="n">
        <v>9</v>
      </c>
      <c r="F63" s="207" t="n">
        <v>1</v>
      </c>
      <c r="G63" s="207" t="n">
        <f aca="false">E63*F63</f>
        <v>9</v>
      </c>
      <c r="H63" s="210" t="n">
        <f aca="false">G63*D63</f>
        <v>75.6</v>
      </c>
      <c r="I63" s="210" t="n">
        <f aca="false">H63/12</f>
        <v>6.3</v>
      </c>
      <c r="J63" s="211"/>
    </row>
    <row r="64" customFormat="false" ht="25.5" hidden="false" customHeight="false" outlineLevel="0" collapsed="false">
      <c r="A64" s="207" t="n">
        <f aca="false">A63+1</f>
        <v>57</v>
      </c>
      <c r="B64" s="208" t="s">
        <v>432</v>
      </c>
      <c r="C64" s="209" t="s">
        <v>367</v>
      </c>
      <c r="D64" s="210" t="n">
        <v>15.62</v>
      </c>
      <c r="E64" s="207" t="n">
        <v>5</v>
      </c>
      <c r="F64" s="207" t="n">
        <v>1</v>
      </c>
      <c r="G64" s="207" t="n">
        <f aca="false">E64*F64</f>
        <v>5</v>
      </c>
      <c r="H64" s="210" t="n">
        <f aca="false">G64*D64</f>
        <v>78.1</v>
      </c>
      <c r="I64" s="210" t="n">
        <f aca="false">H64/12</f>
        <v>6.50833333333333</v>
      </c>
      <c r="J64" s="211"/>
    </row>
    <row r="65" customFormat="false" ht="25.5" hidden="false" customHeight="false" outlineLevel="0" collapsed="false">
      <c r="A65" s="207" t="n">
        <f aca="false">A64+1</f>
        <v>58</v>
      </c>
      <c r="B65" s="208" t="s">
        <v>433</v>
      </c>
      <c r="C65" s="209" t="s">
        <v>367</v>
      </c>
      <c r="D65" s="210" t="n">
        <v>14.13</v>
      </c>
      <c r="E65" s="207" t="n">
        <v>5</v>
      </c>
      <c r="F65" s="207" t="n">
        <v>1</v>
      </c>
      <c r="G65" s="207" t="n">
        <f aca="false">E65*F65</f>
        <v>5</v>
      </c>
      <c r="H65" s="210" t="n">
        <f aca="false">G65*D65</f>
        <v>70.65</v>
      </c>
      <c r="I65" s="210" t="n">
        <f aca="false">H65/12</f>
        <v>5.8875</v>
      </c>
      <c r="J65" s="211"/>
    </row>
    <row r="66" customFormat="false" ht="25.5" hidden="false" customHeight="false" outlineLevel="0" collapsed="false">
      <c r="A66" s="207" t="n">
        <f aca="false">A65+1</f>
        <v>59</v>
      </c>
      <c r="B66" s="208" t="s">
        <v>434</v>
      </c>
      <c r="C66" s="209" t="s">
        <v>367</v>
      </c>
      <c r="D66" s="210" t="n">
        <v>23.5</v>
      </c>
      <c r="E66" s="207" t="n">
        <v>5</v>
      </c>
      <c r="F66" s="207" t="n">
        <v>1</v>
      </c>
      <c r="G66" s="207" t="n">
        <f aca="false">E66*F66</f>
        <v>5</v>
      </c>
      <c r="H66" s="210" t="n">
        <f aca="false">G66*D66</f>
        <v>117.5</v>
      </c>
      <c r="I66" s="210" t="n">
        <f aca="false">H66/12</f>
        <v>9.79166666666667</v>
      </c>
      <c r="J66" s="211"/>
    </row>
    <row r="67" customFormat="false" ht="25.5" hidden="false" customHeight="false" outlineLevel="0" collapsed="false">
      <c r="A67" s="207" t="n">
        <f aca="false">A66+1</f>
        <v>60</v>
      </c>
      <c r="B67" s="208" t="s">
        <v>435</v>
      </c>
      <c r="C67" s="209" t="s">
        <v>367</v>
      </c>
      <c r="D67" s="210" t="n">
        <v>65.9</v>
      </c>
      <c r="E67" s="207" t="n">
        <v>1</v>
      </c>
      <c r="F67" s="207" t="n">
        <v>1</v>
      </c>
      <c r="G67" s="207" t="n">
        <f aca="false">E67*F67</f>
        <v>1</v>
      </c>
      <c r="H67" s="210" t="n">
        <f aca="false">G67*D67</f>
        <v>65.9</v>
      </c>
      <c r="I67" s="210" t="n">
        <f aca="false">H67/12</f>
        <v>5.49166666666667</v>
      </c>
      <c r="J67" s="211"/>
    </row>
    <row r="68" customFormat="false" ht="14.25" hidden="false" customHeight="false" outlineLevel="0" collapsed="false">
      <c r="A68" s="207" t="n">
        <f aca="false">A67+1</f>
        <v>61</v>
      </c>
      <c r="B68" s="208" t="s">
        <v>436</v>
      </c>
      <c r="C68" s="209" t="s">
        <v>367</v>
      </c>
      <c r="D68" s="210" t="n">
        <v>85.81</v>
      </c>
      <c r="E68" s="207" t="n">
        <v>5</v>
      </c>
      <c r="F68" s="207" t="n">
        <v>1</v>
      </c>
      <c r="G68" s="207" t="n">
        <f aca="false">E68*F68</f>
        <v>5</v>
      </c>
      <c r="H68" s="210" t="n">
        <f aca="false">G68*D68</f>
        <v>429.05</v>
      </c>
      <c r="I68" s="210" t="n">
        <f aca="false">H68/12</f>
        <v>35.7541666666667</v>
      </c>
      <c r="J68" s="211"/>
    </row>
    <row r="69" customFormat="false" ht="14.25" hidden="false" customHeight="false" outlineLevel="0" collapsed="false">
      <c r="A69" s="207" t="n">
        <f aca="false">A68+1</f>
        <v>62</v>
      </c>
      <c r="B69" s="208" t="s">
        <v>437</v>
      </c>
      <c r="C69" s="209" t="s">
        <v>367</v>
      </c>
      <c r="D69" s="210" t="n">
        <v>9.69</v>
      </c>
      <c r="E69" s="207" t="n">
        <v>21</v>
      </c>
      <c r="F69" s="207" t="n">
        <v>1</v>
      </c>
      <c r="G69" s="207" t="n">
        <f aca="false">E69*F69</f>
        <v>21</v>
      </c>
      <c r="H69" s="210" t="n">
        <f aca="false">G69*D69</f>
        <v>203.49</v>
      </c>
      <c r="I69" s="210" t="n">
        <f aca="false">H69/12</f>
        <v>16.9575</v>
      </c>
      <c r="J69" s="211"/>
    </row>
    <row r="70" customFormat="false" ht="14.25" hidden="false" customHeight="false" outlineLevel="0" collapsed="false">
      <c r="A70" s="207" t="n">
        <f aca="false">A69+1</f>
        <v>63</v>
      </c>
      <c r="B70" s="208" t="s">
        <v>438</v>
      </c>
      <c r="C70" s="209" t="s">
        <v>367</v>
      </c>
      <c r="D70" s="210" t="n">
        <v>21.84</v>
      </c>
      <c r="E70" s="207" t="n">
        <v>1</v>
      </c>
      <c r="F70" s="207" t="n">
        <v>1</v>
      </c>
      <c r="G70" s="207" t="n">
        <f aca="false">E70*F70</f>
        <v>1</v>
      </c>
      <c r="H70" s="210" t="n">
        <f aca="false">G70*D70</f>
        <v>21.84</v>
      </c>
      <c r="I70" s="210" t="n">
        <f aca="false">H70/12</f>
        <v>1.82</v>
      </c>
      <c r="J70" s="211"/>
    </row>
    <row r="71" customFormat="false" ht="14.25" hidden="false" customHeight="false" outlineLevel="0" collapsed="false">
      <c r="A71" s="207" t="n">
        <f aca="false">A70+1</f>
        <v>64</v>
      </c>
      <c r="B71" s="208" t="s">
        <v>439</v>
      </c>
      <c r="C71" s="209" t="s">
        <v>367</v>
      </c>
      <c r="D71" s="210" t="n">
        <v>32.3</v>
      </c>
      <c r="E71" s="207" t="n">
        <v>4</v>
      </c>
      <c r="F71" s="207" t="n">
        <v>1</v>
      </c>
      <c r="G71" s="207" t="n">
        <f aca="false">E71*F71</f>
        <v>4</v>
      </c>
      <c r="H71" s="210" t="n">
        <f aca="false">G71*D71</f>
        <v>129.2</v>
      </c>
      <c r="I71" s="210" t="n">
        <f aca="false">H71/12</f>
        <v>10.7666666666667</v>
      </c>
      <c r="J71" s="211"/>
    </row>
    <row r="72" customFormat="false" ht="14.25" hidden="false" customHeight="false" outlineLevel="0" collapsed="false">
      <c r="A72" s="207" t="n">
        <f aca="false">A71+1</f>
        <v>65</v>
      </c>
      <c r="B72" s="208" t="s">
        <v>440</v>
      </c>
      <c r="C72" s="209" t="s">
        <v>367</v>
      </c>
      <c r="D72" s="210" t="n">
        <v>11.98</v>
      </c>
      <c r="E72" s="207" t="n">
        <v>28</v>
      </c>
      <c r="F72" s="207" t="n">
        <v>1</v>
      </c>
      <c r="G72" s="207" t="n">
        <f aca="false">E72*F72</f>
        <v>28</v>
      </c>
      <c r="H72" s="210" t="n">
        <f aca="false">G72*D72</f>
        <v>335.44</v>
      </c>
      <c r="I72" s="210" t="n">
        <f aca="false">H72/12</f>
        <v>27.9533333333333</v>
      </c>
      <c r="J72" s="211"/>
    </row>
    <row r="73" customFormat="false" ht="14.25" hidden="false" customHeight="false" outlineLevel="0" collapsed="false">
      <c r="A73" s="207" t="n">
        <f aca="false">A72+1</f>
        <v>66</v>
      </c>
      <c r="B73" s="208" t="s">
        <v>441</v>
      </c>
      <c r="C73" s="209" t="s">
        <v>367</v>
      </c>
      <c r="D73" s="210" t="n">
        <v>4.39</v>
      </c>
      <c r="E73" s="207" t="n">
        <v>10</v>
      </c>
      <c r="F73" s="207" t="n">
        <v>1</v>
      </c>
      <c r="G73" s="207" t="n">
        <f aca="false">E73*F73</f>
        <v>10</v>
      </c>
      <c r="H73" s="210" t="n">
        <f aca="false">G73*D73</f>
        <v>43.9</v>
      </c>
      <c r="I73" s="210" t="n">
        <f aca="false">H73/12</f>
        <v>3.65833333333333</v>
      </c>
      <c r="J73" s="211"/>
    </row>
    <row r="74" customFormat="false" ht="14.25" hidden="false" customHeight="false" outlineLevel="0" collapsed="false">
      <c r="A74" s="215" t="s">
        <v>23</v>
      </c>
      <c r="B74" s="215"/>
      <c r="C74" s="215"/>
      <c r="D74" s="215"/>
      <c r="E74" s="215"/>
      <c r="F74" s="215"/>
      <c r="G74" s="215"/>
      <c r="H74" s="216" t="n">
        <f aca="false">SUM(H8:H73)</f>
        <v>48598.4</v>
      </c>
      <c r="I74" s="216" t="n">
        <f aca="false">SUM(I8:I73)</f>
        <v>4049.86666666667</v>
      </c>
      <c r="J74" s="211"/>
    </row>
    <row r="75" customFormat="false" ht="14.25" hidden="false" customHeight="false" outlineLevel="0" collapsed="false">
      <c r="A75" s="215" t="s">
        <v>442</v>
      </c>
      <c r="B75" s="215"/>
      <c r="C75" s="215"/>
      <c r="D75" s="215"/>
      <c r="E75" s="215"/>
      <c r="F75" s="215"/>
      <c r="G75" s="215"/>
      <c r="H75" s="215"/>
      <c r="I75" s="216" t="n">
        <f aca="false">+I74/7</f>
        <v>578.552380952381</v>
      </c>
      <c r="J75" s="211"/>
    </row>
    <row r="76" customFormat="false" ht="14.25" hidden="false" customHeight="false" outlineLevel="0" collapsed="false">
      <c r="A76" s="211"/>
      <c r="B76" s="217"/>
      <c r="C76" s="217"/>
      <c r="D76" s="211"/>
      <c r="E76" s="211"/>
      <c r="F76" s="211"/>
      <c r="G76" s="211"/>
      <c r="H76" s="211"/>
      <c r="I76" s="211"/>
      <c r="J76" s="211"/>
    </row>
    <row r="77" customFormat="false" ht="14.25" hidden="false" customHeight="false" outlineLevel="0" collapsed="false">
      <c r="A77" s="211"/>
      <c r="B77" s="217"/>
      <c r="C77" s="217"/>
      <c r="D77" s="211"/>
      <c r="E77" s="211"/>
      <c r="F77" s="211"/>
      <c r="G77" s="211"/>
      <c r="H77" s="211"/>
      <c r="I77" s="211"/>
      <c r="J77" s="211"/>
    </row>
    <row r="78" customFormat="false" ht="17.25" hidden="false" customHeight="false" outlineLevel="0" collapsed="false">
      <c r="A78" s="203" t="s">
        <v>443</v>
      </c>
      <c r="B78" s="203"/>
      <c r="C78" s="203"/>
      <c r="D78" s="203"/>
      <c r="E78" s="203"/>
      <c r="F78" s="203"/>
      <c r="G78" s="203"/>
      <c r="H78" s="203"/>
      <c r="I78" s="203"/>
      <c r="J78" s="211"/>
    </row>
    <row r="79" customFormat="false" ht="14.25" hidden="false" customHeight="false" outlineLevel="0" collapsed="false">
      <c r="A79" s="200"/>
      <c r="B79" s="204"/>
      <c r="C79" s="204"/>
      <c r="D79" s="200"/>
      <c r="E79" s="200"/>
      <c r="F79" s="200"/>
      <c r="G79" s="200"/>
      <c r="H79" s="200"/>
      <c r="I79" s="200"/>
      <c r="J79" s="211"/>
    </row>
    <row r="80" customFormat="false" ht="25.5" hidden="false" customHeight="false" outlineLevel="0" collapsed="false">
      <c r="A80" s="205" t="s">
        <v>6</v>
      </c>
      <c r="B80" s="205" t="s">
        <v>7</v>
      </c>
      <c r="C80" s="205" t="s">
        <v>355</v>
      </c>
      <c r="D80" s="205" t="s">
        <v>9</v>
      </c>
      <c r="E80" s="205" t="s">
        <v>356</v>
      </c>
      <c r="F80" s="205" t="s">
        <v>357</v>
      </c>
      <c r="G80" s="205" t="s">
        <v>358</v>
      </c>
      <c r="H80" s="205" t="s">
        <v>359</v>
      </c>
      <c r="I80" s="205" t="s">
        <v>360</v>
      </c>
      <c r="J80" s="211"/>
    </row>
    <row r="81" customFormat="false" ht="38.25" hidden="false" customHeight="false" outlineLevel="0" collapsed="false">
      <c r="A81" s="207" t="n">
        <v>1</v>
      </c>
      <c r="B81" s="208" t="s">
        <v>361</v>
      </c>
      <c r="C81" s="209" t="s">
        <v>362</v>
      </c>
      <c r="D81" s="210" t="n">
        <v>19.2</v>
      </c>
      <c r="E81" s="207" t="n">
        <v>4</v>
      </c>
      <c r="F81" s="207" t="n">
        <v>1</v>
      </c>
      <c r="G81" s="207" t="n">
        <f aca="false">E81*F81</f>
        <v>4</v>
      </c>
      <c r="H81" s="210" t="n">
        <f aca="false">G81*D81</f>
        <v>76.8</v>
      </c>
      <c r="I81" s="210" t="n">
        <f aca="false">H81/12</f>
        <v>6.4</v>
      </c>
      <c r="J81" s="211"/>
    </row>
    <row r="82" customFormat="false" ht="14.25" hidden="false" customHeight="false" outlineLevel="0" collapsed="false">
      <c r="A82" s="207" t="n">
        <v>2</v>
      </c>
      <c r="B82" s="208" t="s">
        <v>363</v>
      </c>
      <c r="C82" s="209" t="s">
        <v>364</v>
      </c>
      <c r="D82" s="210" t="n">
        <v>4.87</v>
      </c>
      <c r="E82" s="207" t="n">
        <v>12</v>
      </c>
      <c r="F82" s="207" t="n">
        <v>1</v>
      </c>
      <c r="G82" s="207" t="n">
        <f aca="false">E82*F82</f>
        <v>12</v>
      </c>
      <c r="H82" s="210" t="n">
        <f aca="false">G82*D82</f>
        <v>58.44</v>
      </c>
      <c r="I82" s="210" t="n">
        <f aca="false">H82/12</f>
        <v>4.87</v>
      </c>
      <c r="J82" s="211"/>
    </row>
    <row r="83" customFormat="false" ht="14.25" hidden="false" customHeight="false" outlineLevel="0" collapsed="false">
      <c r="A83" s="207" t="n">
        <v>3</v>
      </c>
      <c r="B83" s="208" t="s">
        <v>365</v>
      </c>
      <c r="C83" s="209" t="s">
        <v>364</v>
      </c>
      <c r="D83" s="210" t="n">
        <v>10.67</v>
      </c>
      <c r="E83" s="207" t="n">
        <v>6</v>
      </c>
      <c r="F83" s="207" t="n">
        <v>1</v>
      </c>
      <c r="G83" s="207" t="n">
        <f aca="false">E83*F83</f>
        <v>6</v>
      </c>
      <c r="H83" s="210" t="n">
        <f aca="false">G83*D83</f>
        <v>64.02</v>
      </c>
      <c r="I83" s="210" t="n">
        <f aca="false">H83/12</f>
        <v>5.335</v>
      </c>
      <c r="J83" s="211"/>
    </row>
    <row r="84" customFormat="false" ht="14.25" hidden="false" customHeight="false" outlineLevel="0" collapsed="false">
      <c r="A84" s="207" t="n">
        <v>4</v>
      </c>
      <c r="B84" s="208" t="s">
        <v>366</v>
      </c>
      <c r="C84" s="209" t="s">
        <v>367</v>
      </c>
      <c r="D84" s="210" t="n">
        <v>4.5</v>
      </c>
      <c r="E84" s="207" t="n">
        <v>1</v>
      </c>
      <c r="F84" s="207" t="n">
        <v>1</v>
      </c>
      <c r="G84" s="207" t="n">
        <f aca="false">E84*F84</f>
        <v>1</v>
      </c>
      <c r="H84" s="210" t="n">
        <f aca="false">G84*D84</f>
        <v>4.5</v>
      </c>
      <c r="I84" s="210" t="n">
        <f aca="false">H84/12</f>
        <v>0.375</v>
      </c>
      <c r="J84" s="211"/>
    </row>
    <row r="85" customFormat="false" ht="14.25" hidden="false" customHeight="false" outlineLevel="0" collapsed="false">
      <c r="A85" s="207" t="n">
        <v>5</v>
      </c>
      <c r="B85" s="208" t="s">
        <v>368</v>
      </c>
      <c r="C85" s="209" t="s">
        <v>364</v>
      </c>
      <c r="D85" s="210" t="n">
        <v>19.29</v>
      </c>
      <c r="E85" s="207" t="n">
        <v>15</v>
      </c>
      <c r="F85" s="207" t="n">
        <v>1</v>
      </c>
      <c r="G85" s="207" t="n">
        <f aca="false">E85*F85</f>
        <v>15</v>
      </c>
      <c r="H85" s="210" t="n">
        <f aca="false">G85*D85</f>
        <v>289.35</v>
      </c>
      <c r="I85" s="210" t="n">
        <f aca="false">H85/12</f>
        <v>24.1125</v>
      </c>
      <c r="J85" s="211"/>
    </row>
    <row r="86" customFormat="false" ht="14.25" hidden="false" customHeight="false" outlineLevel="0" collapsed="false">
      <c r="A86" s="207" t="n">
        <v>6</v>
      </c>
      <c r="B86" s="212" t="s">
        <v>369</v>
      </c>
      <c r="C86" s="209" t="s">
        <v>364</v>
      </c>
      <c r="D86" s="210" t="n">
        <v>1.99</v>
      </c>
      <c r="E86" s="207" t="n">
        <v>20</v>
      </c>
      <c r="F86" s="207" t="n">
        <v>1</v>
      </c>
      <c r="G86" s="207" t="n">
        <f aca="false">E86*F86</f>
        <v>20</v>
      </c>
      <c r="H86" s="210" t="n">
        <f aca="false">G86*D86</f>
        <v>39.8</v>
      </c>
      <c r="I86" s="210" t="n">
        <f aca="false">H86/12</f>
        <v>3.31666666666667</v>
      </c>
      <c r="J86" s="211"/>
    </row>
    <row r="87" customFormat="false" ht="14.25" hidden="false" customHeight="false" outlineLevel="0" collapsed="false">
      <c r="A87" s="218" t="n">
        <v>7</v>
      </c>
      <c r="B87" s="208" t="s">
        <v>370</v>
      </c>
      <c r="C87" s="209" t="s">
        <v>371</v>
      </c>
      <c r="D87" s="210" t="n">
        <v>17.15</v>
      </c>
      <c r="E87" s="207" t="n">
        <v>1</v>
      </c>
      <c r="F87" s="207" t="n">
        <v>1</v>
      </c>
      <c r="G87" s="207" t="n">
        <f aca="false">E87*F87</f>
        <v>1</v>
      </c>
      <c r="H87" s="210" t="n">
        <f aca="false">G87*D87</f>
        <v>17.15</v>
      </c>
      <c r="I87" s="210" t="n">
        <f aca="false">H87/12</f>
        <v>1.42916666666667</v>
      </c>
      <c r="J87" s="211"/>
    </row>
    <row r="88" customFormat="false" ht="14.25" hidden="false" customHeight="false" outlineLevel="0" collapsed="false">
      <c r="A88" s="207" t="n">
        <v>8</v>
      </c>
      <c r="B88" s="213" t="s">
        <v>372</v>
      </c>
      <c r="C88" s="209" t="s">
        <v>373</v>
      </c>
      <c r="D88" s="210" t="n">
        <v>1.59</v>
      </c>
      <c r="E88" s="207" t="n">
        <v>10</v>
      </c>
      <c r="F88" s="207" t="n">
        <v>1</v>
      </c>
      <c r="G88" s="207" t="n">
        <f aca="false">E88*F88</f>
        <v>10</v>
      </c>
      <c r="H88" s="210" t="n">
        <f aca="false">G88*D88</f>
        <v>15.9</v>
      </c>
      <c r="I88" s="210" t="n">
        <f aca="false">H88/12</f>
        <v>1.325</v>
      </c>
      <c r="J88" s="211"/>
    </row>
    <row r="89" customFormat="false" ht="14.25" hidden="false" customHeight="false" outlineLevel="0" collapsed="false">
      <c r="A89" s="207" t="n">
        <v>9</v>
      </c>
      <c r="B89" s="208" t="s">
        <v>374</v>
      </c>
      <c r="C89" s="209" t="s">
        <v>367</v>
      </c>
      <c r="D89" s="210" t="n">
        <v>3</v>
      </c>
      <c r="E89" s="207" t="n">
        <v>1</v>
      </c>
      <c r="F89" s="207" t="n">
        <v>1</v>
      </c>
      <c r="G89" s="207" t="n">
        <f aca="false">E89*F89</f>
        <v>1</v>
      </c>
      <c r="H89" s="210" t="n">
        <f aca="false">G89*D89</f>
        <v>3</v>
      </c>
      <c r="I89" s="210" t="n">
        <f aca="false">H89/12</f>
        <v>0.25</v>
      </c>
      <c r="J89" s="211"/>
    </row>
    <row r="90" customFormat="false" ht="14.25" hidden="false" customHeight="false" outlineLevel="0" collapsed="false">
      <c r="A90" s="207" t="n">
        <v>10</v>
      </c>
      <c r="B90" s="208" t="s">
        <v>375</v>
      </c>
      <c r="C90" s="209" t="s">
        <v>367</v>
      </c>
      <c r="D90" s="210" t="n">
        <v>0.77</v>
      </c>
      <c r="E90" s="207" t="n">
        <v>4</v>
      </c>
      <c r="F90" s="207" t="n">
        <v>1</v>
      </c>
      <c r="G90" s="207" t="n">
        <f aca="false">E90*F90</f>
        <v>4</v>
      </c>
      <c r="H90" s="210" t="n">
        <f aca="false">G90*D90</f>
        <v>3.08</v>
      </c>
      <c r="I90" s="210" t="n">
        <f aca="false">H90/12</f>
        <v>0.256666666666667</v>
      </c>
      <c r="J90" s="211"/>
    </row>
    <row r="91" customFormat="false" ht="14.25" hidden="false" customHeight="false" outlineLevel="0" collapsed="false">
      <c r="A91" s="207" t="n">
        <v>11</v>
      </c>
      <c r="B91" s="208" t="s">
        <v>376</v>
      </c>
      <c r="C91" s="209" t="s">
        <v>367</v>
      </c>
      <c r="D91" s="210" t="n">
        <v>1.24</v>
      </c>
      <c r="E91" s="207" t="n">
        <v>4</v>
      </c>
      <c r="F91" s="207" t="n">
        <v>1</v>
      </c>
      <c r="G91" s="207" t="n">
        <f aca="false">E91*F91</f>
        <v>4</v>
      </c>
      <c r="H91" s="210" t="n">
        <f aca="false">G91*D91</f>
        <v>4.96</v>
      </c>
      <c r="I91" s="210" t="n">
        <f aca="false">H91/12</f>
        <v>0.413333333333333</v>
      </c>
      <c r="J91" s="211"/>
    </row>
    <row r="92" customFormat="false" ht="14.25" hidden="false" customHeight="false" outlineLevel="0" collapsed="false">
      <c r="A92" s="207" t="n">
        <v>12</v>
      </c>
      <c r="B92" s="208" t="s">
        <v>377</v>
      </c>
      <c r="C92" s="209" t="s">
        <v>367</v>
      </c>
      <c r="D92" s="210" t="n">
        <v>1.24</v>
      </c>
      <c r="E92" s="207" t="n">
        <v>4</v>
      </c>
      <c r="F92" s="207" t="n">
        <v>1</v>
      </c>
      <c r="G92" s="207" t="n">
        <f aca="false">E92*F92</f>
        <v>4</v>
      </c>
      <c r="H92" s="210" t="n">
        <f aca="false">G92*D92</f>
        <v>4.96</v>
      </c>
      <c r="I92" s="210" t="n">
        <f aca="false">H92/12</f>
        <v>0.413333333333333</v>
      </c>
      <c r="J92" s="211"/>
    </row>
    <row r="93" customFormat="false" ht="14.25" hidden="false" customHeight="false" outlineLevel="0" collapsed="false">
      <c r="A93" s="207" t="n">
        <v>13</v>
      </c>
      <c r="B93" s="208" t="s">
        <v>378</v>
      </c>
      <c r="C93" s="209" t="s">
        <v>367</v>
      </c>
      <c r="D93" s="210" t="n">
        <v>1.78</v>
      </c>
      <c r="E93" s="207" t="n">
        <v>1</v>
      </c>
      <c r="F93" s="207" t="n">
        <v>1</v>
      </c>
      <c r="G93" s="207" t="n">
        <f aca="false">E93*F93</f>
        <v>1</v>
      </c>
      <c r="H93" s="210" t="n">
        <f aca="false">G93*D93</f>
        <v>1.78</v>
      </c>
      <c r="I93" s="210" t="n">
        <f aca="false">H93/12</f>
        <v>0.148333333333333</v>
      </c>
      <c r="J93" s="211"/>
    </row>
    <row r="94" customFormat="false" ht="14.25" hidden="false" customHeight="false" outlineLevel="0" collapsed="false">
      <c r="A94" s="207" t="n">
        <v>14</v>
      </c>
      <c r="B94" s="208" t="s">
        <v>379</v>
      </c>
      <c r="C94" s="209" t="s">
        <v>373</v>
      </c>
      <c r="D94" s="210" t="n">
        <v>3.19</v>
      </c>
      <c r="E94" s="207" t="n">
        <v>10</v>
      </c>
      <c r="F94" s="207" t="n">
        <v>1</v>
      </c>
      <c r="G94" s="207" t="n">
        <f aca="false">E94*F94</f>
        <v>10</v>
      </c>
      <c r="H94" s="210" t="n">
        <f aca="false">G94*D94</f>
        <v>31.9</v>
      </c>
      <c r="I94" s="210" t="n">
        <f aca="false">H94/12</f>
        <v>2.65833333333333</v>
      </c>
      <c r="J94" s="211"/>
    </row>
    <row r="95" customFormat="false" ht="14.25" hidden="false" customHeight="false" outlineLevel="0" collapsed="false">
      <c r="A95" s="207" t="n">
        <v>15</v>
      </c>
      <c r="B95" s="208" t="s">
        <v>380</v>
      </c>
      <c r="C95" s="209" t="s">
        <v>373</v>
      </c>
      <c r="D95" s="210" t="n">
        <v>2.25</v>
      </c>
      <c r="E95" s="207" t="n">
        <v>14</v>
      </c>
      <c r="F95" s="207" t="n">
        <v>1</v>
      </c>
      <c r="G95" s="207" t="n">
        <f aca="false">E95*F95</f>
        <v>14</v>
      </c>
      <c r="H95" s="210" t="n">
        <f aca="false">G95*D95</f>
        <v>31.5</v>
      </c>
      <c r="I95" s="210" t="n">
        <f aca="false">H95/12</f>
        <v>2.625</v>
      </c>
      <c r="J95" s="211"/>
    </row>
    <row r="96" customFormat="false" ht="14.25" hidden="false" customHeight="false" outlineLevel="0" collapsed="false">
      <c r="A96" s="207" t="n">
        <v>16</v>
      </c>
      <c r="B96" s="208" t="s">
        <v>381</v>
      </c>
      <c r="C96" s="209" t="s">
        <v>373</v>
      </c>
      <c r="D96" s="210" t="n">
        <v>42.53</v>
      </c>
      <c r="E96" s="207" t="n">
        <v>10</v>
      </c>
      <c r="F96" s="207" t="n">
        <v>1</v>
      </c>
      <c r="G96" s="207" t="n">
        <f aca="false">E96*F96</f>
        <v>10</v>
      </c>
      <c r="H96" s="210" t="n">
        <f aca="false">G96*D96</f>
        <v>425.3</v>
      </c>
      <c r="I96" s="210" t="n">
        <f aca="false">H96/12</f>
        <v>35.4416666666667</v>
      </c>
      <c r="J96" s="211"/>
    </row>
    <row r="97" customFormat="false" ht="14.25" hidden="false" customHeight="false" outlineLevel="0" collapsed="false">
      <c r="A97" s="207" t="n">
        <v>17</v>
      </c>
      <c r="B97" s="208" t="s">
        <v>381</v>
      </c>
      <c r="C97" s="209" t="s">
        <v>371</v>
      </c>
      <c r="D97" s="210" t="n">
        <v>42.53</v>
      </c>
      <c r="E97" s="207" t="n">
        <v>1</v>
      </c>
      <c r="F97" s="207" t="n">
        <v>1</v>
      </c>
      <c r="G97" s="207" t="n">
        <f aca="false">E97*F97</f>
        <v>1</v>
      </c>
      <c r="H97" s="210" t="n">
        <f aca="false">G97*D97</f>
        <v>42.53</v>
      </c>
      <c r="I97" s="210" t="n">
        <f aca="false">H97/12</f>
        <v>3.54416666666667</v>
      </c>
      <c r="J97" s="211"/>
    </row>
    <row r="98" customFormat="false" ht="14.25" hidden="false" customHeight="false" outlineLevel="0" collapsed="false">
      <c r="A98" s="207" t="n">
        <v>18</v>
      </c>
      <c r="B98" s="208" t="s">
        <v>382</v>
      </c>
      <c r="C98" s="209" t="s">
        <v>367</v>
      </c>
      <c r="D98" s="210" t="n">
        <v>4.68</v>
      </c>
      <c r="E98" s="207" t="n">
        <v>2</v>
      </c>
      <c r="F98" s="207" t="n">
        <v>1</v>
      </c>
      <c r="G98" s="207" t="n">
        <f aca="false">E98*F98</f>
        <v>2</v>
      </c>
      <c r="H98" s="210" t="n">
        <f aca="false">G98*D98</f>
        <v>9.36</v>
      </c>
      <c r="I98" s="210" t="n">
        <f aca="false">H98/12</f>
        <v>0.78</v>
      </c>
      <c r="J98" s="211"/>
    </row>
    <row r="99" customFormat="false" ht="14.25" hidden="false" customHeight="false" outlineLevel="0" collapsed="false">
      <c r="A99" s="207" t="n">
        <v>19</v>
      </c>
      <c r="B99" s="208" t="s">
        <v>383</v>
      </c>
      <c r="C99" s="209" t="s">
        <v>384</v>
      </c>
      <c r="D99" s="210" t="n">
        <v>2.96</v>
      </c>
      <c r="E99" s="207" t="n">
        <v>5</v>
      </c>
      <c r="F99" s="207" t="n">
        <v>1</v>
      </c>
      <c r="G99" s="207" t="n">
        <f aca="false">E99*F99</f>
        <v>5</v>
      </c>
      <c r="H99" s="210" t="n">
        <f aca="false">G99*D99</f>
        <v>14.8</v>
      </c>
      <c r="I99" s="210" t="n">
        <f aca="false">H99/12</f>
        <v>1.23333333333333</v>
      </c>
      <c r="J99" s="211"/>
    </row>
    <row r="100" customFormat="false" ht="14.25" hidden="false" customHeight="false" outlineLevel="0" collapsed="false">
      <c r="A100" s="207" t="n">
        <v>20</v>
      </c>
      <c r="B100" s="208" t="s">
        <v>385</v>
      </c>
      <c r="C100" s="209" t="s">
        <v>367</v>
      </c>
      <c r="D100" s="210" t="n">
        <v>3.53</v>
      </c>
      <c r="E100" s="207" t="n">
        <v>7</v>
      </c>
      <c r="F100" s="207" t="n">
        <v>1</v>
      </c>
      <c r="G100" s="207" t="n">
        <f aca="false">E100*F100</f>
        <v>7</v>
      </c>
      <c r="H100" s="210" t="n">
        <f aca="false">G100*D100</f>
        <v>24.71</v>
      </c>
      <c r="I100" s="210" t="n">
        <f aca="false">H100/12</f>
        <v>2.05916666666667</v>
      </c>
      <c r="J100" s="211"/>
    </row>
    <row r="101" customFormat="false" ht="14.25" hidden="false" customHeight="false" outlineLevel="0" collapsed="false">
      <c r="A101" s="207" t="n">
        <v>21</v>
      </c>
      <c r="B101" s="208" t="s">
        <v>386</v>
      </c>
      <c r="C101" s="209" t="s">
        <v>367</v>
      </c>
      <c r="D101" s="210" t="n">
        <v>9.87</v>
      </c>
      <c r="E101" s="207" t="n">
        <v>10</v>
      </c>
      <c r="F101" s="207" t="n">
        <v>1</v>
      </c>
      <c r="G101" s="207" t="n">
        <f aca="false">E101*F101</f>
        <v>10</v>
      </c>
      <c r="H101" s="210" t="n">
        <f aca="false">G101*D101</f>
        <v>98.7</v>
      </c>
      <c r="I101" s="210" t="n">
        <f aca="false">H101/12</f>
        <v>8.225</v>
      </c>
      <c r="J101" s="211"/>
    </row>
    <row r="102" customFormat="false" ht="14.25" hidden="false" customHeight="false" outlineLevel="0" collapsed="false">
      <c r="A102" s="207" t="n">
        <v>22</v>
      </c>
      <c r="B102" s="208" t="s">
        <v>387</v>
      </c>
      <c r="C102" s="209" t="s">
        <v>367</v>
      </c>
      <c r="D102" s="210" t="n">
        <v>80</v>
      </c>
      <c r="E102" s="207" t="n">
        <v>3</v>
      </c>
      <c r="F102" s="207" t="n">
        <v>1</v>
      </c>
      <c r="G102" s="207" t="n">
        <f aca="false">E102*F102</f>
        <v>3</v>
      </c>
      <c r="H102" s="210" t="n">
        <f aca="false">G102*D102</f>
        <v>240</v>
      </c>
      <c r="I102" s="210" t="n">
        <f aca="false">H102/12</f>
        <v>20</v>
      </c>
      <c r="J102" s="200"/>
    </row>
    <row r="103" customFormat="false" ht="14.25" hidden="false" customHeight="false" outlineLevel="0" collapsed="false">
      <c r="A103" s="207" t="n">
        <v>23</v>
      </c>
      <c r="B103" s="208" t="s">
        <v>388</v>
      </c>
      <c r="C103" s="209" t="s">
        <v>389</v>
      </c>
      <c r="D103" s="210" t="n">
        <v>9.72</v>
      </c>
      <c r="E103" s="207" t="n">
        <v>7</v>
      </c>
      <c r="F103" s="207" t="n">
        <v>1</v>
      </c>
      <c r="G103" s="207" t="n">
        <f aca="false">E103*F103</f>
        <v>7</v>
      </c>
      <c r="H103" s="210" t="n">
        <f aca="false">G103*D103</f>
        <v>68.04</v>
      </c>
      <c r="I103" s="210" t="n">
        <f aca="false">H103/12</f>
        <v>5.67</v>
      </c>
      <c r="J103" s="200"/>
    </row>
    <row r="104" customFormat="false" ht="14.25" hidden="false" customHeight="false" outlineLevel="0" collapsed="false">
      <c r="A104" s="207" t="n">
        <v>24</v>
      </c>
      <c r="B104" s="208" t="s">
        <v>390</v>
      </c>
      <c r="C104" s="209" t="s">
        <v>391</v>
      </c>
      <c r="D104" s="210" t="n">
        <v>23.99</v>
      </c>
      <c r="E104" s="207" t="n">
        <v>1</v>
      </c>
      <c r="F104" s="207" t="n">
        <v>1</v>
      </c>
      <c r="G104" s="207" t="n">
        <f aca="false">E104*F104</f>
        <v>1</v>
      </c>
      <c r="H104" s="210" t="n">
        <f aca="false">G104*D104</f>
        <v>23.99</v>
      </c>
      <c r="I104" s="210" t="n">
        <f aca="false">H104/12</f>
        <v>1.99916666666667</v>
      </c>
      <c r="J104" s="200"/>
    </row>
    <row r="105" customFormat="false" ht="14.25" hidden="false" customHeight="false" outlineLevel="0" collapsed="false">
      <c r="A105" s="207" t="n">
        <v>25</v>
      </c>
      <c r="B105" s="208" t="s">
        <v>392</v>
      </c>
      <c r="C105" s="209" t="s">
        <v>393</v>
      </c>
      <c r="D105" s="210" t="n">
        <v>27.9</v>
      </c>
      <c r="E105" s="207" t="n">
        <v>4</v>
      </c>
      <c r="F105" s="207" t="n">
        <v>1</v>
      </c>
      <c r="G105" s="207" t="n">
        <f aca="false">E105*F105</f>
        <v>4</v>
      </c>
      <c r="H105" s="210" t="n">
        <f aca="false">G105*D105</f>
        <v>111.6</v>
      </c>
      <c r="I105" s="210" t="n">
        <f aca="false">H105/12</f>
        <v>9.3</v>
      </c>
      <c r="J105" s="200"/>
    </row>
    <row r="106" customFormat="false" ht="14.25" hidden="false" customHeight="false" outlineLevel="0" collapsed="false">
      <c r="A106" s="207" t="n">
        <v>26</v>
      </c>
      <c r="B106" s="208" t="s">
        <v>394</v>
      </c>
      <c r="C106" s="209" t="s">
        <v>395</v>
      </c>
      <c r="D106" s="210" t="n">
        <v>9.76</v>
      </c>
      <c r="E106" s="207" t="n">
        <v>15</v>
      </c>
      <c r="F106" s="207" t="n">
        <v>1</v>
      </c>
      <c r="G106" s="207" t="n">
        <f aca="false">E106*F106</f>
        <v>15</v>
      </c>
      <c r="H106" s="210" t="n">
        <f aca="false">G106*D106</f>
        <v>146.4</v>
      </c>
      <c r="I106" s="210" t="n">
        <f aca="false">H106/12</f>
        <v>12.2</v>
      </c>
      <c r="J106" s="200"/>
    </row>
    <row r="107" customFormat="false" ht="14.25" hidden="false" customHeight="false" outlineLevel="0" collapsed="false">
      <c r="A107" s="207" t="n">
        <v>27</v>
      </c>
      <c r="B107" s="208" t="s">
        <v>396</v>
      </c>
      <c r="C107" s="209" t="s">
        <v>397</v>
      </c>
      <c r="D107" s="210" t="n">
        <v>24.6</v>
      </c>
      <c r="E107" s="207" t="n">
        <v>15</v>
      </c>
      <c r="F107" s="207" t="n">
        <v>1</v>
      </c>
      <c r="G107" s="207" t="n">
        <f aca="false">E107*F107</f>
        <v>15</v>
      </c>
      <c r="H107" s="210" t="n">
        <f aca="false">G107*D107</f>
        <v>369</v>
      </c>
      <c r="I107" s="210" t="n">
        <f aca="false">H107/12</f>
        <v>30.75</v>
      </c>
      <c r="J107" s="200"/>
    </row>
    <row r="108" customFormat="false" ht="14.25" hidden="false" customHeight="false" outlineLevel="0" collapsed="false">
      <c r="A108" s="207" t="n">
        <v>28</v>
      </c>
      <c r="B108" s="208" t="s">
        <v>398</v>
      </c>
      <c r="C108" s="209" t="s">
        <v>399</v>
      </c>
      <c r="D108" s="210" t="n">
        <v>2.73</v>
      </c>
      <c r="E108" s="207" t="n">
        <v>1</v>
      </c>
      <c r="F108" s="207" t="n">
        <v>1</v>
      </c>
      <c r="G108" s="207" t="n">
        <f aca="false">E108*F108</f>
        <v>1</v>
      </c>
      <c r="H108" s="210" t="n">
        <f aca="false">G108*D108</f>
        <v>2.73</v>
      </c>
      <c r="I108" s="210" t="n">
        <f aca="false">H108/12</f>
        <v>0.2275</v>
      </c>
      <c r="J108" s="200"/>
    </row>
    <row r="109" customFormat="false" ht="14.25" hidden="false" customHeight="false" outlineLevel="0" collapsed="false">
      <c r="A109" s="207" t="n">
        <v>29</v>
      </c>
      <c r="B109" s="208" t="s">
        <v>400</v>
      </c>
      <c r="C109" s="209" t="s">
        <v>367</v>
      </c>
      <c r="D109" s="210" t="n">
        <v>3.99</v>
      </c>
      <c r="E109" s="207" t="n">
        <v>12</v>
      </c>
      <c r="F109" s="207" t="n">
        <v>1</v>
      </c>
      <c r="G109" s="207" t="n">
        <f aca="false">E109*F109</f>
        <v>12</v>
      </c>
      <c r="H109" s="210" t="n">
        <f aca="false">G109*D109</f>
        <v>47.88</v>
      </c>
      <c r="I109" s="210" t="n">
        <f aca="false">H109/12</f>
        <v>3.99</v>
      </c>
      <c r="J109" s="200"/>
    </row>
    <row r="110" customFormat="false" ht="14.25" hidden="false" customHeight="false" outlineLevel="0" collapsed="false">
      <c r="A110" s="207" t="n">
        <v>30</v>
      </c>
      <c r="B110" s="208" t="s">
        <v>401</v>
      </c>
      <c r="C110" s="209" t="s">
        <v>367</v>
      </c>
      <c r="D110" s="210" t="n">
        <v>20.95</v>
      </c>
      <c r="E110" s="207" t="n">
        <v>2</v>
      </c>
      <c r="F110" s="207" t="n">
        <v>1</v>
      </c>
      <c r="G110" s="207" t="n">
        <f aca="false">E110*F110</f>
        <v>2</v>
      </c>
      <c r="H110" s="210" t="n">
        <f aca="false">G110*D110</f>
        <v>41.9</v>
      </c>
      <c r="I110" s="210" t="n">
        <f aca="false">H110/12</f>
        <v>3.49166666666667</v>
      </c>
      <c r="J110" s="200"/>
    </row>
    <row r="111" customFormat="false" ht="14.25" hidden="false" customHeight="false" outlineLevel="0" collapsed="false">
      <c r="A111" s="207" t="n">
        <v>31</v>
      </c>
      <c r="B111" s="208" t="s">
        <v>402</v>
      </c>
      <c r="C111" s="209" t="s">
        <v>403</v>
      </c>
      <c r="D111" s="210" t="n">
        <v>5.7</v>
      </c>
      <c r="E111" s="207" t="n">
        <v>2</v>
      </c>
      <c r="F111" s="207" t="n">
        <v>1</v>
      </c>
      <c r="G111" s="207" t="n">
        <f aca="false">E111*F111</f>
        <v>2</v>
      </c>
      <c r="H111" s="210" t="n">
        <f aca="false">G111*D111</f>
        <v>11.4</v>
      </c>
      <c r="I111" s="210" t="n">
        <f aca="false">H111/12</f>
        <v>0.95</v>
      </c>
      <c r="J111" s="200"/>
    </row>
    <row r="112" customFormat="false" ht="14.25" hidden="false" customHeight="false" outlineLevel="0" collapsed="false">
      <c r="A112" s="207" t="n">
        <v>32</v>
      </c>
      <c r="B112" s="208" t="s">
        <v>404</v>
      </c>
      <c r="C112" s="209" t="s">
        <v>405</v>
      </c>
      <c r="D112" s="210" t="n">
        <v>14.5</v>
      </c>
      <c r="E112" s="207" t="n">
        <v>4</v>
      </c>
      <c r="F112" s="207" t="n">
        <v>1</v>
      </c>
      <c r="G112" s="207" t="n">
        <f aca="false">E112*F112</f>
        <v>4</v>
      </c>
      <c r="H112" s="210" t="n">
        <f aca="false">G112*D112</f>
        <v>58</v>
      </c>
      <c r="I112" s="210" t="n">
        <f aca="false">H112/12</f>
        <v>4.83333333333333</v>
      </c>
      <c r="J112" s="200"/>
    </row>
    <row r="113" customFormat="false" ht="14.25" hidden="false" customHeight="false" outlineLevel="0" collapsed="false">
      <c r="A113" s="207" t="n">
        <v>33</v>
      </c>
      <c r="B113" s="208" t="s">
        <v>406</v>
      </c>
      <c r="C113" s="209" t="s">
        <v>364</v>
      </c>
      <c r="D113" s="210" t="n">
        <v>6.5</v>
      </c>
      <c r="E113" s="207" t="n">
        <v>12</v>
      </c>
      <c r="F113" s="207" t="n">
        <v>1</v>
      </c>
      <c r="G113" s="207" t="n">
        <f aca="false">E113*F113</f>
        <v>12</v>
      </c>
      <c r="H113" s="210" t="n">
        <f aca="false">G113*D113</f>
        <v>78</v>
      </c>
      <c r="I113" s="210" t="n">
        <f aca="false">H113/12</f>
        <v>6.5</v>
      </c>
      <c r="J113" s="200"/>
    </row>
    <row r="114" customFormat="false" ht="14.25" hidden="false" customHeight="false" outlineLevel="0" collapsed="false">
      <c r="A114" s="207" t="n">
        <v>34</v>
      </c>
      <c r="B114" s="208" t="s">
        <v>407</v>
      </c>
      <c r="C114" s="209" t="s">
        <v>373</v>
      </c>
      <c r="D114" s="210" t="n">
        <v>13.99</v>
      </c>
      <c r="E114" s="207" t="n">
        <v>3</v>
      </c>
      <c r="F114" s="207" t="n">
        <v>1</v>
      </c>
      <c r="G114" s="207" t="n">
        <f aca="false">E114*F114</f>
        <v>3</v>
      </c>
      <c r="H114" s="210" t="n">
        <f aca="false">G114*D114</f>
        <v>41.97</v>
      </c>
      <c r="I114" s="210" t="n">
        <f aca="false">H114/12</f>
        <v>3.4975</v>
      </c>
      <c r="J114" s="200"/>
    </row>
    <row r="115" customFormat="false" ht="14.25" hidden="false" customHeight="false" outlineLevel="0" collapsed="false">
      <c r="A115" s="207" t="n">
        <v>35</v>
      </c>
      <c r="B115" s="208" t="s">
        <v>408</v>
      </c>
      <c r="C115" s="209" t="s">
        <v>409</v>
      </c>
      <c r="D115" s="210" t="n">
        <v>44</v>
      </c>
      <c r="E115" s="207" t="n">
        <v>2</v>
      </c>
      <c r="F115" s="207" t="n">
        <v>1</v>
      </c>
      <c r="G115" s="207" t="n">
        <f aca="false">E115*F115</f>
        <v>2</v>
      </c>
      <c r="H115" s="210" t="n">
        <f aca="false">G115*D115</f>
        <v>88</v>
      </c>
      <c r="I115" s="210" t="n">
        <f aca="false">H115/12</f>
        <v>7.33333333333333</v>
      </c>
      <c r="J115" s="200"/>
    </row>
    <row r="116" customFormat="false" ht="14.25" hidden="false" customHeight="false" outlineLevel="0" collapsed="false">
      <c r="A116" s="207" t="n">
        <v>36</v>
      </c>
      <c r="B116" s="208" t="s">
        <v>410</v>
      </c>
      <c r="C116" s="209" t="s">
        <v>409</v>
      </c>
      <c r="D116" s="210" t="n">
        <v>20.1</v>
      </c>
      <c r="E116" s="207" t="n">
        <v>1</v>
      </c>
      <c r="F116" s="207" t="n">
        <v>1</v>
      </c>
      <c r="G116" s="207" t="n">
        <f aca="false">E116*F116</f>
        <v>1</v>
      </c>
      <c r="H116" s="210" t="n">
        <f aca="false">G116*D116</f>
        <v>20.1</v>
      </c>
      <c r="I116" s="210" t="n">
        <f aca="false">H116/12</f>
        <v>1.675</v>
      </c>
      <c r="J116" s="200"/>
    </row>
    <row r="117" customFormat="false" ht="14.25" hidden="false" customHeight="false" outlineLevel="0" collapsed="false">
      <c r="A117" s="207" t="n">
        <v>37</v>
      </c>
      <c r="B117" s="208" t="s">
        <v>411</v>
      </c>
      <c r="C117" s="209" t="s">
        <v>409</v>
      </c>
      <c r="D117" s="210" t="n">
        <v>26</v>
      </c>
      <c r="E117" s="207" t="n">
        <v>1</v>
      </c>
      <c r="F117" s="207" t="n">
        <v>1</v>
      </c>
      <c r="G117" s="207" t="n">
        <f aca="false">E117*F117</f>
        <v>1</v>
      </c>
      <c r="H117" s="210" t="n">
        <f aca="false">G117*D117</f>
        <v>26</v>
      </c>
      <c r="I117" s="210" t="n">
        <f aca="false">H117/12</f>
        <v>2.16666666666667</v>
      </c>
      <c r="J117" s="200"/>
    </row>
    <row r="118" customFormat="false" ht="14.25" hidden="false" customHeight="false" outlineLevel="0" collapsed="false">
      <c r="A118" s="207" t="n">
        <v>38</v>
      </c>
      <c r="B118" s="208" t="s">
        <v>412</v>
      </c>
      <c r="C118" s="209" t="s">
        <v>413</v>
      </c>
      <c r="D118" s="210" t="n">
        <v>10.1</v>
      </c>
      <c r="E118" s="207" t="n">
        <v>1</v>
      </c>
      <c r="F118" s="207" t="n">
        <v>1</v>
      </c>
      <c r="G118" s="207" t="n">
        <f aca="false">E118*F118</f>
        <v>1</v>
      </c>
      <c r="H118" s="210" t="n">
        <f aca="false">G118*D118</f>
        <v>10.1</v>
      </c>
      <c r="I118" s="210" t="n">
        <f aca="false">H118/12</f>
        <v>0.841666666666667</v>
      </c>
      <c r="J118" s="200"/>
    </row>
    <row r="119" customFormat="false" ht="14.25" hidden="false" customHeight="false" outlineLevel="0" collapsed="false">
      <c r="A119" s="207" t="n">
        <v>39</v>
      </c>
      <c r="B119" s="208" t="s">
        <v>414</v>
      </c>
      <c r="C119" s="209" t="s">
        <v>373</v>
      </c>
      <c r="D119" s="210" t="n">
        <v>39.5</v>
      </c>
      <c r="E119" s="207" t="n">
        <v>3</v>
      </c>
      <c r="F119" s="207" t="n">
        <v>1</v>
      </c>
      <c r="G119" s="207" t="n">
        <f aca="false">E119*F119</f>
        <v>3</v>
      </c>
      <c r="H119" s="210" t="n">
        <f aca="false">G119*D119</f>
        <v>118.5</v>
      </c>
      <c r="I119" s="210" t="n">
        <f aca="false">H119/12</f>
        <v>9.875</v>
      </c>
      <c r="J119" s="200"/>
    </row>
    <row r="120" customFormat="false" ht="14.25" hidden="false" customHeight="false" outlineLevel="0" collapsed="false">
      <c r="A120" s="207" t="n">
        <v>40</v>
      </c>
      <c r="B120" s="208" t="s">
        <v>415</v>
      </c>
      <c r="C120" s="209" t="s">
        <v>373</v>
      </c>
      <c r="D120" s="210" t="n">
        <v>26.99</v>
      </c>
      <c r="E120" s="207" t="n">
        <v>3</v>
      </c>
      <c r="F120" s="207" t="n">
        <v>1</v>
      </c>
      <c r="G120" s="207" t="n">
        <f aca="false">E120*F120</f>
        <v>3</v>
      </c>
      <c r="H120" s="210" t="n">
        <f aca="false">G120*D120</f>
        <v>80.97</v>
      </c>
      <c r="I120" s="210" t="n">
        <f aca="false">H120/12</f>
        <v>6.7475</v>
      </c>
      <c r="J120" s="200"/>
    </row>
    <row r="121" customFormat="false" ht="14.25" hidden="false" customHeight="false" outlineLevel="0" collapsed="false">
      <c r="A121" s="215" t="s">
        <v>23</v>
      </c>
      <c r="B121" s="215"/>
      <c r="C121" s="215"/>
      <c r="D121" s="215"/>
      <c r="E121" s="215"/>
      <c r="F121" s="215"/>
      <c r="G121" s="215"/>
      <c r="H121" s="216" t="n">
        <f aca="false">SUM(H81:H120)</f>
        <v>2847.12</v>
      </c>
      <c r="I121" s="216" t="n">
        <f aca="false">SUM(I81:I120)</f>
        <v>237.26</v>
      </c>
      <c r="J121" s="200"/>
    </row>
    <row r="122" customFormat="false" ht="14.25" hidden="false" customHeight="false" outlineLevel="0" collapsed="false">
      <c r="A122" s="215" t="s">
        <v>444</v>
      </c>
      <c r="B122" s="215"/>
      <c r="C122" s="215"/>
      <c r="D122" s="215"/>
      <c r="E122" s="215"/>
      <c r="F122" s="215"/>
      <c r="G122" s="215"/>
      <c r="H122" s="215"/>
      <c r="I122" s="216" t="n">
        <f aca="false">+I121/3</f>
        <v>79.0866666666667</v>
      </c>
      <c r="J122" s="200"/>
    </row>
    <row r="123" customFormat="false" ht="14.25" hidden="false" customHeight="false" outlineLevel="0" collapsed="false">
      <c r="A123" s="200"/>
      <c r="B123" s="204"/>
      <c r="C123" s="204"/>
      <c r="D123" s="200"/>
      <c r="E123" s="200"/>
      <c r="F123" s="200"/>
      <c r="G123" s="200"/>
      <c r="H123" s="200"/>
      <c r="I123" s="200"/>
      <c r="J123" s="200"/>
    </row>
    <row r="124" customFormat="false" ht="14.25" hidden="false" customHeight="false" outlineLevel="0" collapsed="false">
      <c r="A124" s="200"/>
      <c r="B124" s="204"/>
      <c r="C124" s="204"/>
      <c r="D124" s="200"/>
      <c r="E124" s="200"/>
      <c r="F124" s="200"/>
      <c r="G124" s="200"/>
      <c r="H124" s="200"/>
      <c r="I124" s="200"/>
      <c r="J124" s="200"/>
    </row>
    <row r="125" customFormat="false" ht="14.25" hidden="false" customHeight="false" outlineLevel="0" collapsed="false">
      <c r="A125" s="200"/>
      <c r="B125" s="204"/>
      <c r="C125" s="204"/>
      <c r="D125" s="200"/>
      <c r="E125" s="200"/>
      <c r="F125" s="200"/>
      <c r="G125" s="200"/>
      <c r="H125" s="200"/>
      <c r="I125" s="200"/>
      <c r="J125" s="200"/>
    </row>
    <row r="126" customFormat="false" ht="14.25" hidden="false" customHeight="false" outlineLevel="0" collapsed="false">
      <c r="A126" s="200"/>
      <c r="B126" s="204"/>
      <c r="C126" s="204"/>
      <c r="D126" s="200"/>
      <c r="E126" s="200"/>
      <c r="F126" s="200"/>
      <c r="G126" s="200"/>
      <c r="H126" s="200"/>
      <c r="I126" s="200"/>
      <c r="J126" s="200"/>
    </row>
    <row r="127" customFormat="false" ht="14.25" hidden="false" customHeight="false" outlineLevel="0" collapsed="false">
      <c r="A127" s="200"/>
      <c r="B127" s="204"/>
      <c r="C127" s="204"/>
      <c r="D127" s="200"/>
      <c r="E127" s="200"/>
      <c r="F127" s="200"/>
      <c r="G127" s="200"/>
      <c r="H127" s="200"/>
      <c r="I127" s="200"/>
      <c r="J127" s="200"/>
    </row>
    <row r="128" customFormat="false" ht="14.25" hidden="false" customHeight="false" outlineLevel="0" collapsed="false">
      <c r="A128" s="200"/>
      <c r="B128" s="204"/>
      <c r="C128" s="204"/>
      <c r="D128" s="200"/>
      <c r="E128" s="200"/>
      <c r="F128" s="200"/>
      <c r="G128" s="200"/>
      <c r="H128" s="200"/>
      <c r="I128" s="200"/>
      <c r="J128" s="200"/>
    </row>
    <row r="129" customFormat="false" ht="14.25" hidden="false" customHeight="false" outlineLevel="0" collapsed="false">
      <c r="A129" s="200"/>
      <c r="B129" s="204"/>
      <c r="C129" s="204"/>
      <c r="D129" s="200"/>
      <c r="E129" s="200"/>
      <c r="F129" s="200"/>
      <c r="G129" s="200"/>
      <c r="H129" s="200"/>
      <c r="I129" s="200"/>
      <c r="J129" s="200"/>
    </row>
    <row r="130" customFormat="false" ht="14.25" hidden="false" customHeight="false" outlineLevel="0" collapsed="false">
      <c r="A130" s="200"/>
      <c r="B130" s="204"/>
      <c r="C130" s="204"/>
      <c r="D130" s="200"/>
      <c r="E130" s="200"/>
      <c r="F130" s="200"/>
      <c r="G130" s="200"/>
      <c r="H130" s="200"/>
      <c r="I130" s="200"/>
      <c r="J130" s="200"/>
    </row>
    <row r="131" customFormat="false" ht="14.25" hidden="false" customHeight="false" outlineLevel="0" collapsed="false">
      <c r="A131" s="200"/>
      <c r="B131" s="204"/>
      <c r="C131" s="204"/>
      <c r="D131" s="200"/>
      <c r="E131" s="200"/>
      <c r="F131" s="200"/>
      <c r="G131" s="200"/>
      <c r="H131" s="200"/>
      <c r="I131" s="200"/>
      <c r="J131" s="200"/>
    </row>
    <row r="132" customFormat="false" ht="14.25" hidden="false" customHeight="false" outlineLevel="0" collapsed="false">
      <c r="A132" s="200"/>
      <c r="B132" s="204"/>
      <c r="C132" s="204"/>
      <c r="D132" s="200"/>
      <c r="E132" s="200"/>
      <c r="F132" s="200"/>
      <c r="G132" s="200"/>
      <c r="H132" s="200"/>
      <c r="I132" s="200"/>
      <c r="J132" s="200"/>
    </row>
    <row r="133" customFormat="false" ht="14.25" hidden="false" customHeight="false" outlineLevel="0" collapsed="false">
      <c r="A133" s="200"/>
      <c r="B133" s="204"/>
      <c r="C133" s="204"/>
      <c r="D133" s="200"/>
      <c r="E133" s="200"/>
      <c r="F133" s="200"/>
      <c r="G133" s="200"/>
      <c r="H133" s="200"/>
      <c r="I133" s="200"/>
      <c r="J133" s="200"/>
    </row>
    <row r="134" customFormat="false" ht="14.25" hidden="false" customHeight="false" outlineLevel="0" collapsed="false">
      <c r="A134" s="200"/>
      <c r="B134" s="204"/>
      <c r="C134" s="204"/>
      <c r="D134" s="200"/>
      <c r="E134" s="200"/>
      <c r="F134" s="200"/>
      <c r="G134" s="200"/>
      <c r="H134" s="200"/>
      <c r="I134" s="200"/>
      <c r="J134" s="200"/>
    </row>
    <row r="135" customFormat="false" ht="14.25" hidden="false" customHeight="false" outlineLevel="0" collapsed="false">
      <c r="A135" s="200"/>
      <c r="B135" s="204"/>
      <c r="C135" s="204"/>
      <c r="D135" s="200"/>
      <c r="E135" s="200"/>
      <c r="F135" s="200"/>
      <c r="G135" s="200"/>
      <c r="H135" s="200"/>
      <c r="I135" s="200"/>
      <c r="J135" s="200"/>
    </row>
    <row r="136" customFormat="false" ht="14.25" hidden="false" customHeight="false" outlineLevel="0" collapsed="false">
      <c r="A136" s="200"/>
      <c r="B136" s="204"/>
      <c r="C136" s="204"/>
      <c r="D136" s="200"/>
      <c r="E136" s="200"/>
      <c r="F136" s="200"/>
      <c r="G136" s="200"/>
      <c r="H136" s="200"/>
      <c r="I136" s="200"/>
      <c r="J136" s="200"/>
    </row>
    <row r="137" customFormat="false" ht="14.25" hidden="false" customHeight="false" outlineLevel="0" collapsed="false">
      <c r="A137" s="200"/>
      <c r="B137" s="204"/>
      <c r="C137" s="204"/>
      <c r="D137" s="200"/>
      <c r="E137" s="200"/>
      <c r="F137" s="200"/>
      <c r="G137" s="200"/>
      <c r="H137" s="200"/>
      <c r="I137" s="200"/>
      <c r="J137" s="200"/>
    </row>
    <row r="138" customFormat="false" ht="14.25" hidden="false" customHeight="false" outlineLevel="0" collapsed="false">
      <c r="A138" s="200"/>
      <c r="B138" s="204"/>
      <c r="C138" s="204"/>
      <c r="D138" s="200"/>
      <c r="E138" s="200"/>
      <c r="F138" s="200"/>
      <c r="G138" s="200"/>
      <c r="H138" s="200"/>
      <c r="I138" s="200"/>
      <c r="J138" s="200"/>
    </row>
    <row r="139" customFormat="false" ht="14.25" hidden="false" customHeight="false" outlineLevel="0" collapsed="false">
      <c r="A139" s="200"/>
      <c r="B139" s="204"/>
      <c r="C139" s="204"/>
      <c r="D139" s="200"/>
      <c r="E139" s="200"/>
      <c r="F139" s="200"/>
      <c r="G139" s="200"/>
      <c r="H139" s="200"/>
      <c r="I139" s="200"/>
      <c r="J139" s="200"/>
    </row>
    <row r="140" customFormat="false" ht="14.25" hidden="false" customHeight="false" outlineLevel="0" collapsed="false">
      <c r="A140" s="200"/>
      <c r="B140" s="204"/>
      <c r="C140" s="204"/>
      <c r="D140" s="200"/>
      <c r="E140" s="200"/>
      <c r="F140" s="200"/>
      <c r="G140" s="200"/>
      <c r="H140" s="200"/>
      <c r="I140" s="200"/>
      <c r="J140" s="200"/>
    </row>
    <row r="141" customFormat="false" ht="14.25" hidden="false" customHeight="false" outlineLevel="0" collapsed="false">
      <c r="A141" s="200"/>
      <c r="B141" s="204"/>
      <c r="C141" s="204"/>
      <c r="D141" s="200"/>
      <c r="E141" s="200"/>
      <c r="F141" s="200"/>
      <c r="G141" s="200"/>
      <c r="H141" s="200"/>
      <c r="I141" s="200"/>
      <c r="J141" s="200"/>
    </row>
    <row r="142" customFormat="false" ht="14.25" hidden="false" customHeight="false" outlineLevel="0" collapsed="false">
      <c r="A142" s="200"/>
      <c r="B142" s="204"/>
      <c r="C142" s="204"/>
      <c r="D142" s="200"/>
      <c r="E142" s="200"/>
      <c r="F142" s="200"/>
      <c r="G142" s="200"/>
      <c r="H142" s="200"/>
      <c r="I142" s="200"/>
      <c r="J142" s="200"/>
    </row>
    <row r="143" customFormat="false" ht="14.25" hidden="false" customHeight="false" outlineLevel="0" collapsed="false">
      <c r="A143" s="200"/>
      <c r="B143" s="204"/>
      <c r="C143" s="204"/>
      <c r="D143" s="200"/>
      <c r="E143" s="200"/>
      <c r="F143" s="200"/>
      <c r="G143" s="200"/>
      <c r="H143" s="200"/>
      <c r="I143" s="200"/>
      <c r="J143" s="200"/>
    </row>
    <row r="144" customFormat="false" ht="14.25" hidden="false" customHeight="false" outlineLevel="0" collapsed="false">
      <c r="A144" s="200"/>
      <c r="B144" s="204"/>
      <c r="C144" s="204"/>
      <c r="D144" s="200"/>
      <c r="E144" s="200"/>
      <c r="F144" s="200"/>
      <c r="G144" s="200"/>
      <c r="H144" s="200"/>
      <c r="I144" s="200"/>
      <c r="J144" s="200"/>
    </row>
    <row r="145" customFormat="false" ht="14.25" hidden="false" customHeight="false" outlineLevel="0" collapsed="false">
      <c r="A145" s="200"/>
      <c r="B145" s="204"/>
      <c r="C145" s="204"/>
      <c r="D145" s="200"/>
      <c r="E145" s="200"/>
      <c r="F145" s="200"/>
      <c r="G145" s="200"/>
      <c r="H145" s="200"/>
      <c r="I145" s="200"/>
      <c r="J145" s="200"/>
    </row>
    <row r="146" customFormat="false" ht="14.25" hidden="false" customHeight="false" outlineLevel="0" collapsed="false">
      <c r="A146" s="200"/>
      <c r="B146" s="204"/>
      <c r="C146" s="204"/>
      <c r="D146" s="200"/>
      <c r="E146" s="200"/>
      <c r="F146" s="200"/>
      <c r="G146" s="200"/>
      <c r="H146" s="200"/>
      <c r="I146" s="200"/>
      <c r="J146" s="200"/>
    </row>
    <row r="147" customFormat="false" ht="14.25" hidden="false" customHeight="false" outlineLevel="0" collapsed="false">
      <c r="A147" s="200"/>
      <c r="B147" s="204"/>
      <c r="C147" s="204"/>
      <c r="D147" s="200"/>
      <c r="E147" s="200"/>
      <c r="F147" s="200"/>
      <c r="G147" s="200"/>
      <c r="H147" s="200"/>
      <c r="I147" s="200"/>
      <c r="J147" s="200"/>
    </row>
    <row r="148" customFormat="false" ht="14.25" hidden="false" customHeight="false" outlineLevel="0" collapsed="false">
      <c r="A148" s="200"/>
      <c r="B148" s="204"/>
      <c r="C148" s="204"/>
      <c r="D148" s="200"/>
      <c r="E148" s="200"/>
      <c r="F148" s="200"/>
      <c r="G148" s="200"/>
      <c r="H148" s="200"/>
      <c r="I148" s="200"/>
      <c r="J148" s="200"/>
    </row>
    <row r="149" customFormat="false" ht="14.25" hidden="false" customHeight="false" outlineLevel="0" collapsed="false">
      <c r="A149" s="200"/>
      <c r="B149" s="204"/>
      <c r="C149" s="204"/>
      <c r="D149" s="200"/>
      <c r="E149" s="200"/>
      <c r="F149" s="200"/>
      <c r="G149" s="200"/>
      <c r="H149" s="200"/>
      <c r="I149" s="200"/>
      <c r="J149" s="200"/>
    </row>
    <row r="150" customFormat="false" ht="14.25" hidden="false" customHeight="false" outlineLevel="0" collapsed="false">
      <c r="A150" s="200"/>
      <c r="B150" s="204"/>
      <c r="C150" s="204"/>
      <c r="D150" s="200"/>
      <c r="E150" s="200"/>
      <c r="F150" s="200"/>
      <c r="G150" s="200"/>
      <c r="H150" s="200"/>
      <c r="I150" s="200"/>
      <c r="J150" s="200"/>
    </row>
    <row r="151" customFormat="false" ht="14.25" hidden="false" customHeight="false" outlineLevel="0" collapsed="false">
      <c r="A151" s="200"/>
      <c r="B151" s="204"/>
      <c r="C151" s="204"/>
      <c r="D151" s="200"/>
      <c r="E151" s="200"/>
      <c r="F151" s="200"/>
      <c r="G151" s="200"/>
      <c r="H151" s="200"/>
      <c r="I151" s="200"/>
      <c r="J151" s="200"/>
    </row>
    <row r="152" customFormat="false" ht="14.25" hidden="false" customHeight="false" outlineLevel="0" collapsed="false">
      <c r="A152" s="200"/>
      <c r="B152" s="204"/>
      <c r="C152" s="204"/>
      <c r="D152" s="200"/>
      <c r="E152" s="200"/>
      <c r="F152" s="200"/>
      <c r="G152" s="200"/>
      <c r="H152" s="200"/>
      <c r="I152" s="200"/>
      <c r="J152" s="200"/>
    </row>
    <row r="153" customFormat="false" ht="14.25" hidden="false" customHeight="false" outlineLevel="0" collapsed="false">
      <c r="A153" s="200"/>
      <c r="B153" s="204"/>
      <c r="C153" s="204"/>
      <c r="D153" s="200"/>
      <c r="E153" s="200"/>
      <c r="F153" s="200"/>
      <c r="G153" s="200"/>
      <c r="H153" s="200"/>
      <c r="I153" s="200"/>
      <c r="J153" s="200"/>
    </row>
    <row r="154" customFormat="false" ht="14.25" hidden="false" customHeight="false" outlineLevel="0" collapsed="false">
      <c r="A154" s="200"/>
      <c r="B154" s="204"/>
      <c r="C154" s="204"/>
      <c r="D154" s="200"/>
      <c r="E154" s="200"/>
      <c r="F154" s="200"/>
      <c r="G154" s="200"/>
      <c r="H154" s="200"/>
      <c r="I154" s="200"/>
      <c r="J154" s="200"/>
    </row>
    <row r="155" customFormat="false" ht="14.25" hidden="false" customHeight="false" outlineLevel="0" collapsed="false">
      <c r="A155" s="200"/>
      <c r="B155" s="204"/>
      <c r="C155" s="204"/>
      <c r="D155" s="200"/>
      <c r="E155" s="200"/>
      <c r="F155" s="200"/>
      <c r="G155" s="200"/>
      <c r="H155" s="200"/>
      <c r="I155" s="200"/>
      <c r="J155" s="200"/>
    </row>
    <row r="156" customFormat="false" ht="14.25" hidden="false" customHeight="false" outlineLevel="0" collapsed="false">
      <c r="A156" s="200"/>
      <c r="B156" s="204"/>
      <c r="C156" s="204"/>
      <c r="D156" s="200"/>
      <c r="E156" s="200"/>
      <c r="F156" s="200"/>
      <c r="G156" s="200"/>
      <c r="H156" s="200"/>
      <c r="I156" s="200"/>
      <c r="J156" s="200"/>
    </row>
    <row r="157" customFormat="false" ht="14.25" hidden="false" customHeight="false" outlineLevel="0" collapsed="false">
      <c r="A157" s="200"/>
      <c r="B157" s="204"/>
      <c r="C157" s="204"/>
      <c r="D157" s="200"/>
      <c r="E157" s="200"/>
      <c r="F157" s="200"/>
      <c r="G157" s="200"/>
      <c r="H157" s="200"/>
      <c r="I157" s="200"/>
      <c r="J157" s="200"/>
    </row>
    <row r="158" customFormat="false" ht="14.25" hidden="false" customHeight="false" outlineLevel="0" collapsed="false">
      <c r="A158" s="200"/>
      <c r="B158" s="204"/>
      <c r="C158" s="204"/>
      <c r="D158" s="200"/>
      <c r="E158" s="200"/>
      <c r="F158" s="200"/>
      <c r="G158" s="200"/>
      <c r="H158" s="200"/>
      <c r="I158" s="200"/>
      <c r="J158" s="200"/>
    </row>
    <row r="159" customFormat="false" ht="14.25" hidden="false" customHeight="false" outlineLevel="0" collapsed="false">
      <c r="A159" s="200"/>
      <c r="B159" s="204"/>
      <c r="C159" s="204"/>
      <c r="D159" s="200"/>
      <c r="E159" s="200"/>
      <c r="F159" s="200"/>
      <c r="G159" s="200"/>
      <c r="H159" s="200"/>
      <c r="I159" s="200"/>
      <c r="J159" s="200"/>
    </row>
    <row r="160" customFormat="false" ht="14.25" hidden="false" customHeight="false" outlineLevel="0" collapsed="false">
      <c r="A160" s="200"/>
      <c r="B160" s="204"/>
      <c r="C160" s="204"/>
      <c r="D160" s="200"/>
      <c r="E160" s="200"/>
      <c r="F160" s="200"/>
      <c r="G160" s="200"/>
      <c r="H160" s="200"/>
      <c r="I160" s="200"/>
      <c r="J160" s="200"/>
    </row>
    <row r="161" customFormat="false" ht="14.25" hidden="false" customHeight="false" outlineLevel="0" collapsed="false">
      <c r="A161" s="200"/>
      <c r="B161" s="204"/>
      <c r="C161" s="204"/>
      <c r="D161" s="200"/>
      <c r="E161" s="200"/>
      <c r="F161" s="200"/>
      <c r="G161" s="200"/>
      <c r="H161" s="200"/>
      <c r="I161" s="200"/>
      <c r="J161" s="200"/>
    </row>
    <row r="162" customFormat="false" ht="14.25" hidden="false" customHeight="false" outlineLevel="0" collapsed="false">
      <c r="A162" s="200"/>
      <c r="B162" s="204"/>
      <c r="C162" s="204"/>
      <c r="D162" s="200"/>
      <c r="E162" s="200"/>
      <c r="F162" s="200"/>
      <c r="G162" s="200"/>
      <c r="H162" s="200"/>
      <c r="I162" s="200"/>
      <c r="J162" s="200"/>
    </row>
    <row r="163" customFormat="false" ht="14.25" hidden="false" customHeight="false" outlineLevel="0" collapsed="false">
      <c r="A163" s="200"/>
      <c r="B163" s="204"/>
      <c r="C163" s="204"/>
      <c r="D163" s="200"/>
      <c r="E163" s="200"/>
      <c r="F163" s="200"/>
      <c r="G163" s="200"/>
      <c r="H163" s="200"/>
      <c r="I163" s="200"/>
      <c r="J163" s="200"/>
    </row>
    <row r="164" customFormat="false" ht="14.25" hidden="false" customHeight="false" outlineLevel="0" collapsed="false">
      <c r="A164" s="200"/>
      <c r="B164" s="204"/>
      <c r="C164" s="204"/>
      <c r="D164" s="200"/>
      <c r="E164" s="200"/>
      <c r="F164" s="200"/>
      <c r="G164" s="200"/>
      <c r="H164" s="200"/>
      <c r="I164" s="200"/>
      <c r="J164" s="200"/>
    </row>
    <row r="165" customFormat="false" ht="14.25" hidden="false" customHeight="false" outlineLevel="0" collapsed="false">
      <c r="A165" s="200"/>
      <c r="B165" s="204"/>
      <c r="C165" s="204"/>
      <c r="D165" s="200"/>
      <c r="E165" s="200"/>
      <c r="F165" s="200"/>
      <c r="G165" s="200"/>
      <c r="H165" s="200"/>
      <c r="I165" s="200"/>
      <c r="J165" s="200"/>
    </row>
    <row r="166" customFormat="false" ht="14.25" hidden="false" customHeight="false" outlineLevel="0" collapsed="false">
      <c r="A166" s="200"/>
      <c r="B166" s="204"/>
      <c r="C166" s="204"/>
      <c r="D166" s="200"/>
      <c r="E166" s="200"/>
      <c r="F166" s="200"/>
      <c r="G166" s="200"/>
      <c r="H166" s="200"/>
      <c r="I166" s="200"/>
      <c r="J166" s="200"/>
    </row>
    <row r="167" customFormat="false" ht="14.25" hidden="false" customHeight="false" outlineLevel="0" collapsed="false">
      <c r="A167" s="200"/>
      <c r="B167" s="204"/>
      <c r="C167" s="204"/>
      <c r="D167" s="200"/>
      <c r="E167" s="200"/>
      <c r="F167" s="200"/>
      <c r="G167" s="200"/>
      <c r="H167" s="200"/>
      <c r="I167" s="200"/>
      <c r="J167" s="200"/>
    </row>
    <row r="168" customFormat="false" ht="14.25" hidden="false" customHeight="false" outlineLevel="0" collapsed="false">
      <c r="A168" s="200"/>
      <c r="B168" s="204"/>
      <c r="C168" s="204"/>
      <c r="D168" s="200"/>
      <c r="E168" s="200"/>
      <c r="F168" s="200"/>
      <c r="G168" s="200"/>
      <c r="H168" s="200"/>
      <c r="I168" s="200"/>
      <c r="J168" s="200"/>
    </row>
    <row r="169" customFormat="false" ht="14.25" hidden="false" customHeight="false" outlineLevel="0" collapsed="false">
      <c r="A169" s="200"/>
      <c r="B169" s="204"/>
      <c r="C169" s="204"/>
      <c r="D169" s="200"/>
      <c r="E169" s="200"/>
      <c r="F169" s="200"/>
      <c r="G169" s="200"/>
      <c r="H169" s="200"/>
      <c r="I169" s="200"/>
      <c r="J169" s="200"/>
    </row>
    <row r="170" customFormat="false" ht="14.25" hidden="false" customHeight="false" outlineLevel="0" collapsed="false">
      <c r="A170" s="200"/>
      <c r="B170" s="204"/>
      <c r="C170" s="204"/>
      <c r="D170" s="200"/>
      <c r="E170" s="200"/>
      <c r="F170" s="200"/>
      <c r="G170" s="200"/>
      <c r="H170" s="200"/>
      <c r="I170" s="200"/>
      <c r="J170" s="200"/>
    </row>
    <row r="171" customFormat="false" ht="14.25" hidden="false" customHeight="false" outlineLevel="0" collapsed="false">
      <c r="A171" s="200"/>
      <c r="B171" s="204"/>
      <c r="C171" s="204"/>
      <c r="D171" s="200"/>
      <c r="E171" s="200"/>
      <c r="F171" s="200"/>
      <c r="G171" s="200"/>
      <c r="H171" s="200"/>
      <c r="I171" s="200"/>
      <c r="J171" s="200"/>
    </row>
    <row r="172" customFormat="false" ht="14.25" hidden="false" customHeight="false" outlineLevel="0" collapsed="false">
      <c r="A172" s="200"/>
      <c r="B172" s="204"/>
      <c r="C172" s="204"/>
      <c r="D172" s="200"/>
      <c r="E172" s="200"/>
      <c r="F172" s="200"/>
      <c r="G172" s="200"/>
      <c r="H172" s="200"/>
      <c r="I172" s="200"/>
      <c r="J172" s="200"/>
    </row>
    <row r="173" customFormat="false" ht="14.25" hidden="false" customHeight="false" outlineLevel="0" collapsed="false">
      <c r="A173" s="200"/>
      <c r="B173" s="204"/>
      <c r="C173" s="204"/>
      <c r="D173" s="200"/>
      <c r="E173" s="200"/>
      <c r="F173" s="200"/>
      <c r="G173" s="200"/>
      <c r="H173" s="200"/>
      <c r="I173" s="200"/>
      <c r="J173" s="200"/>
    </row>
    <row r="174" customFormat="false" ht="14.25" hidden="false" customHeight="false" outlineLevel="0" collapsed="false">
      <c r="A174" s="200"/>
      <c r="B174" s="204"/>
      <c r="C174" s="204"/>
      <c r="D174" s="200"/>
      <c r="E174" s="200"/>
      <c r="F174" s="200"/>
      <c r="G174" s="200"/>
      <c r="H174" s="200"/>
      <c r="I174" s="200"/>
      <c r="J174" s="200"/>
    </row>
    <row r="175" customFormat="false" ht="14.25" hidden="false" customHeight="false" outlineLevel="0" collapsed="false">
      <c r="A175" s="200"/>
      <c r="B175" s="204"/>
      <c r="C175" s="204"/>
      <c r="D175" s="200"/>
      <c r="E175" s="200"/>
      <c r="F175" s="200"/>
      <c r="G175" s="200"/>
      <c r="H175" s="200"/>
      <c r="I175" s="200"/>
      <c r="J175" s="200"/>
    </row>
    <row r="176" customFormat="false" ht="14.25" hidden="false" customHeight="false" outlineLevel="0" collapsed="false">
      <c r="A176" s="200"/>
      <c r="B176" s="204"/>
      <c r="C176" s="204"/>
      <c r="D176" s="200"/>
      <c r="E176" s="200"/>
      <c r="F176" s="200"/>
      <c r="G176" s="200"/>
      <c r="H176" s="200"/>
      <c r="I176" s="200"/>
      <c r="J176" s="200"/>
    </row>
    <row r="177" customFormat="false" ht="14.25" hidden="false" customHeight="false" outlineLevel="0" collapsed="false">
      <c r="A177" s="200"/>
      <c r="B177" s="204"/>
      <c r="C177" s="204"/>
      <c r="D177" s="200"/>
      <c r="E177" s="200"/>
      <c r="F177" s="200"/>
      <c r="G177" s="200"/>
      <c r="H177" s="200"/>
      <c r="I177" s="200"/>
      <c r="J177" s="200"/>
    </row>
    <row r="178" customFormat="false" ht="14.25" hidden="false" customHeight="false" outlineLevel="0" collapsed="false">
      <c r="A178" s="200"/>
      <c r="B178" s="204"/>
      <c r="C178" s="204"/>
      <c r="D178" s="200"/>
      <c r="E178" s="200"/>
      <c r="F178" s="200"/>
      <c r="G178" s="200"/>
      <c r="H178" s="200"/>
      <c r="I178" s="200"/>
      <c r="J178" s="200"/>
    </row>
    <row r="179" customFormat="false" ht="14.25" hidden="false" customHeight="false" outlineLevel="0" collapsed="false">
      <c r="A179" s="200"/>
      <c r="B179" s="204"/>
      <c r="C179" s="204"/>
      <c r="D179" s="200"/>
      <c r="E179" s="200"/>
      <c r="F179" s="200"/>
      <c r="G179" s="200"/>
      <c r="H179" s="200"/>
      <c r="I179" s="200"/>
      <c r="J179" s="200"/>
    </row>
    <row r="180" customFormat="false" ht="14.25" hidden="false" customHeight="false" outlineLevel="0" collapsed="false">
      <c r="A180" s="200"/>
      <c r="B180" s="204"/>
      <c r="C180" s="204"/>
      <c r="D180" s="200"/>
      <c r="E180" s="200"/>
      <c r="F180" s="200"/>
      <c r="G180" s="200"/>
      <c r="H180" s="200"/>
      <c r="I180" s="200"/>
      <c r="J180" s="200"/>
    </row>
    <row r="181" customFormat="false" ht="14.25" hidden="false" customHeight="false" outlineLevel="0" collapsed="false">
      <c r="A181" s="200"/>
      <c r="B181" s="204"/>
      <c r="C181" s="204"/>
      <c r="D181" s="200"/>
      <c r="E181" s="200"/>
      <c r="F181" s="200"/>
      <c r="G181" s="200"/>
      <c r="H181" s="200"/>
      <c r="I181" s="200"/>
      <c r="J181" s="200"/>
    </row>
    <row r="182" customFormat="false" ht="14.25" hidden="false" customHeight="false" outlineLevel="0" collapsed="false">
      <c r="A182" s="200"/>
      <c r="B182" s="204"/>
      <c r="C182" s="204"/>
      <c r="D182" s="200"/>
      <c r="E182" s="200"/>
      <c r="F182" s="200"/>
      <c r="G182" s="200"/>
      <c r="H182" s="200"/>
      <c r="I182" s="200"/>
      <c r="J182" s="200"/>
    </row>
    <row r="183" customFormat="false" ht="14.25" hidden="false" customHeight="false" outlineLevel="0" collapsed="false">
      <c r="A183" s="200"/>
      <c r="B183" s="204"/>
      <c r="C183" s="204"/>
      <c r="D183" s="200"/>
      <c r="E183" s="200"/>
      <c r="F183" s="200"/>
      <c r="G183" s="200"/>
      <c r="H183" s="200"/>
      <c r="I183" s="200"/>
      <c r="J183" s="200"/>
    </row>
    <row r="184" customFormat="false" ht="14.25" hidden="false" customHeight="false" outlineLevel="0" collapsed="false">
      <c r="A184" s="200"/>
      <c r="B184" s="204"/>
      <c r="C184" s="204"/>
      <c r="D184" s="200"/>
      <c r="E184" s="200"/>
      <c r="F184" s="200"/>
      <c r="G184" s="200"/>
      <c r="H184" s="200"/>
      <c r="I184" s="200"/>
      <c r="J184" s="200"/>
    </row>
    <row r="185" customFormat="false" ht="14.25" hidden="false" customHeight="false" outlineLevel="0" collapsed="false">
      <c r="A185" s="200"/>
      <c r="B185" s="204"/>
      <c r="C185" s="204"/>
      <c r="D185" s="200"/>
      <c r="E185" s="200"/>
      <c r="F185" s="200"/>
      <c r="G185" s="200"/>
      <c r="H185" s="200"/>
      <c r="I185" s="200"/>
      <c r="J185" s="200"/>
    </row>
    <row r="186" customFormat="false" ht="14.25" hidden="false" customHeight="false" outlineLevel="0" collapsed="false">
      <c r="A186" s="200"/>
      <c r="B186" s="204"/>
      <c r="C186" s="204"/>
      <c r="D186" s="200"/>
      <c r="E186" s="200"/>
      <c r="F186" s="200"/>
      <c r="G186" s="200"/>
      <c r="H186" s="200"/>
      <c r="I186" s="200"/>
      <c r="J186" s="200"/>
    </row>
    <row r="187" customFormat="false" ht="14.25" hidden="false" customHeight="false" outlineLevel="0" collapsed="false">
      <c r="A187" s="200"/>
      <c r="B187" s="204"/>
      <c r="C187" s="204"/>
      <c r="D187" s="200"/>
      <c r="E187" s="200"/>
      <c r="F187" s="200"/>
      <c r="G187" s="200"/>
      <c r="H187" s="200"/>
      <c r="I187" s="200"/>
      <c r="J187" s="200"/>
    </row>
    <row r="188" customFormat="false" ht="14.25" hidden="false" customHeight="false" outlineLevel="0" collapsed="false">
      <c r="A188" s="200"/>
      <c r="B188" s="204"/>
      <c r="C188" s="204"/>
      <c r="D188" s="200"/>
      <c r="E188" s="200"/>
      <c r="F188" s="200"/>
      <c r="G188" s="200"/>
      <c r="H188" s="200"/>
      <c r="I188" s="200"/>
      <c r="J188" s="200"/>
    </row>
    <row r="189" customFormat="false" ht="14.25" hidden="false" customHeight="false" outlineLevel="0" collapsed="false">
      <c r="A189" s="200"/>
      <c r="B189" s="204"/>
      <c r="C189" s="204"/>
      <c r="D189" s="200"/>
      <c r="E189" s="200"/>
      <c r="F189" s="200"/>
      <c r="G189" s="200"/>
      <c r="H189" s="200"/>
      <c r="I189" s="200"/>
      <c r="J189" s="200"/>
    </row>
    <row r="190" customFormat="false" ht="14.25" hidden="false" customHeight="false" outlineLevel="0" collapsed="false">
      <c r="A190" s="200"/>
      <c r="B190" s="204"/>
      <c r="C190" s="204"/>
      <c r="D190" s="200"/>
      <c r="E190" s="200"/>
      <c r="F190" s="200"/>
      <c r="G190" s="200"/>
      <c r="H190" s="200"/>
      <c r="I190" s="200"/>
      <c r="J190" s="200"/>
    </row>
    <row r="191" customFormat="false" ht="14.25" hidden="false" customHeight="false" outlineLevel="0" collapsed="false">
      <c r="A191" s="200"/>
      <c r="B191" s="204"/>
      <c r="C191" s="204"/>
      <c r="D191" s="200"/>
      <c r="E191" s="200"/>
      <c r="F191" s="200"/>
      <c r="G191" s="200"/>
      <c r="H191" s="200"/>
      <c r="I191" s="200"/>
      <c r="J191" s="200"/>
    </row>
    <row r="192" customFormat="false" ht="14.25" hidden="false" customHeight="false" outlineLevel="0" collapsed="false">
      <c r="A192" s="200"/>
      <c r="B192" s="204"/>
      <c r="C192" s="204"/>
      <c r="D192" s="200"/>
      <c r="E192" s="200"/>
      <c r="F192" s="200"/>
      <c r="G192" s="200"/>
      <c r="H192" s="200"/>
      <c r="I192" s="200"/>
      <c r="J192" s="200"/>
    </row>
    <row r="193" customFormat="false" ht="14.25" hidden="false" customHeight="false" outlineLevel="0" collapsed="false">
      <c r="A193" s="200"/>
      <c r="B193" s="204"/>
      <c r="C193" s="204"/>
      <c r="D193" s="200"/>
      <c r="E193" s="200"/>
      <c r="F193" s="200"/>
      <c r="G193" s="200"/>
      <c r="H193" s="200"/>
      <c r="I193" s="200"/>
      <c r="J193" s="200"/>
    </row>
    <row r="194" customFormat="false" ht="14.25" hidden="false" customHeight="false" outlineLevel="0" collapsed="false">
      <c r="A194" s="200"/>
      <c r="B194" s="204"/>
      <c r="C194" s="204"/>
      <c r="D194" s="200"/>
      <c r="E194" s="200"/>
      <c r="F194" s="200"/>
      <c r="G194" s="200"/>
      <c r="H194" s="200"/>
      <c r="I194" s="200"/>
      <c r="J194" s="200"/>
    </row>
    <row r="195" customFormat="false" ht="14.25" hidden="false" customHeight="false" outlineLevel="0" collapsed="false">
      <c r="A195" s="200"/>
      <c r="B195" s="204"/>
      <c r="C195" s="204"/>
      <c r="D195" s="200"/>
      <c r="E195" s="200"/>
      <c r="F195" s="200"/>
      <c r="G195" s="200"/>
      <c r="H195" s="200"/>
      <c r="I195" s="200"/>
      <c r="J195" s="200"/>
    </row>
    <row r="196" customFormat="false" ht="14.25" hidden="false" customHeight="false" outlineLevel="0" collapsed="false">
      <c r="A196" s="200"/>
      <c r="B196" s="204"/>
      <c r="C196" s="204"/>
      <c r="D196" s="200"/>
      <c r="E196" s="200"/>
      <c r="F196" s="200"/>
      <c r="G196" s="200"/>
      <c r="H196" s="200"/>
      <c r="I196" s="200"/>
      <c r="J196" s="200"/>
    </row>
    <row r="197" customFormat="false" ht="14.25" hidden="false" customHeight="false" outlineLevel="0" collapsed="false">
      <c r="A197" s="200"/>
      <c r="B197" s="204"/>
      <c r="C197" s="204"/>
      <c r="D197" s="200"/>
      <c r="E197" s="200"/>
      <c r="F197" s="200"/>
      <c r="G197" s="200"/>
      <c r="H197" s="200"/>
      <c r="I197" s="200"/>
      <c r="J197" s="200"/>
    </row>
    <row r="198" customFormat="false" ht="14.25" hidden="false" customHeight="false" outlineLevel="0" collapsed="false">
      <c r="A198" s="200"/>
      <c r="B198" s="204"/>
      <c r="C198" s="204"/>
      <c r="D198" s="200"/>
      <c r="E198" s="200"/>
      <c r="F198" s="200"/>
      <c r="G198" s="200"/>
      <c r="H198" s="200"/>
      <c r="I198" s="200"/>
      <c r="J198" s="200"/>
    </row>
    <row r="199" customFormat="false" ht="14.25" hidden="false" customHeight="false" outlineLevel="0" collapsed="false">
      <c r="A199" s="200"/>
      <c r="B199" s="204"/>
      <c r="C199" s="204"/>
      <c r="D199" s="200"/>
      <c r="E199" s="200"/>
      <c r="F199" s="200"/>
      <c r="G199" s="200"/>
      <c r="H199" s="200"/>
      <c r="I199" s="200"/>
      <c r="J199" s="200"/>
    </row>
    <row r="200" customFormat="false" ht="14.25" hidden="false" customHeight="false" outlineLevel="0" collapsed="false">
      <c r="A200" s="200"/>
      <c r="B200" s="204"/>
      <c r="C200" s="204"/>
      <c r="D200" s="200"/>
      <c r="E200" s="200"/>
      <c r="F200" s="200"/>
      <c r="G200" s="200"/>
      <c r="H200" s="200"/>
      <c r="I200" s="200"/>
      <c r="J200" s="200"/>
    </row>
    <row r="201" customFormat="false" ht="14.25" hidden="false" customHeight="false" outlineLevel="0" collapsed="false">
      <c r="A201" s="200"/>
      <c r="B201" s="204"/>
      <c r="C201" s="204"/>
      <c r="D201" s="200"/>
      <c r="E201" s="200"/>
      <c r="F201" s="200"/>
      <c r="G201" s="200"/>
      <c r="H201" s="200"/>
      <c r="I201" s="200"/>
      <c r="J201" s="200"/>
    </row>
    <row r="202" customFormat="false" ht="14.25" hidden="false" customHeight="false" outlineLevel="0" collapsed="false">
      <c r="A202" s="200"/>
      <c r="B202" s="204"/>
      <c r="C202" s="204"/>
      <c r="D202" s="200"/>
      <c r="E202" s="200"/>
      <c r="F202" s="200"/>
      <c r="G202" s="200"/>
      <c r="H202" s="200"/>
      <c r="I202" s="200"/>
      <c r="J202" s="200"/>
    </row>
    <row r="203" customFormat="false" ht="14.25" hidden="false" customHeight="false" outlineLevel="0" collapsed="false">
      <c r="A203" s="200"/>
      <c r="B203" s="204"/>
      <c r="C203" s="204"/>
      <c r="D203" s="200"/>
      <c r="E203" s="200"/>
      <c r="F203" s="200"/>
      <c r="G203" s="200"/>
      <c r="H203" s="200"/>
      <c r="I203" s="200"/>
      <c r="J203" s="200"/>
    </row>
    <row r="204" customFormat="false" ht="14.25" hidden="false" customHeight="false" outlineLevel="0" collapsed="false">
      <c r="A204" s="200"/>
      <c r="B204" s="204"/>
      <c r="C204" s="204"/>
      <c r="D204" s="200"/>
      <c r="E204" s="200"/>
      <c r="F204" s="200"/>
      <c r="G204" s="200"/>
      <c r="H204" s="200"/>
      <c r="I204" s="200"/>
      <c r="J204" s="200"/>
    </row>
    <row r="205" customFormat="false" ht="14.25" hidden="false" customHeight="false" outlineLevel="0" collapsed="false">
      <c r="A205" s="200"/>
      <c r="B205" s="204"/>
      <c r="C205" s="204"/>
      <c r="D205" s="200"/>
      <c r="E205" s="200"/>
      <c r="F205" s="200"/>
      <c r="G205" s="200"/>
      <c r="H205" s="200"/>
      <c r="I205" s="200"/>
      <c r="J205" s="200"/>
    </row>
    <row r="206" customFormat="false" ht="14.25" hidden="false" customHeight="false" outlineLevel="0" collapsed="false">
      <c r="A206" s="200"/>
      <c r="B206" s="204"/>
      <c r="C206" s="204"/>
      <c r="D206" s="200"/>
      <c r="E206" s="200"/>
      <c r="F206" s="200"/>
      <c r="G206" s="200"/>
      <c r="H206" s="200"/>
      <c r="I206" s="200"/>
      <c r="J206" s="200"/>
    </row>
    <row r="207" customFormat="false" ht="14.25" hidden="false" customHeight="false" outlineLevel="0" collapsed="false">
      <c r="A207" s="200"/>
      <c r="B207" s="204"/>
      <c r="C207" s="204"/>
      <c r="D207" s="200"/>
      <c r="E207" s="200"/>
      <c r="F207" s="200"/>
      <c r="G207" s="200"/>
      <c r="H207" s="200"/>
      <c r="I207" s="200"/>
      <c r="J207" s="200"/>
    </row>
    <row r="208" customFormat="false" ht="14.25" hidden="false" customHeight="false" outlineLevel="0" collapsed="false">
      <c r="A208" s="200"/>
      <c r="B208" s="204"/>
      <c r="C208" s="204"/>
      <c r="D208" s="200"/>
      <c r="E208" s="200"/>
      <c r="F208" s="200"/>
      <c r="G208" s="200"/>
      <c r="H208" s="200"/>
      <c r="I208" s="200"/>
      <c r="J208" s="200"/>
    </row>
    <row r="209" customFormat="false" ht="14.25" hidden="false" customHeight="false" outlineLevel="0" collapsed="false">
      <c r="A209" s="200"/>
      <c r="B209" s="204"/>
      <c r="C209" s="204"/>
      <c r="D209" s="200"/>
      <c r="E209" s="200"/>
      <c r="F209" s="200"/>
      <c r="G209" s="200"/>
      <c r="H209" s="200"/>
      <c r="I209" s="200"/>
      <c r="J209" s="200"/>
    </row>
    <row r="210" customFormat="false" ht="14.25" hidden="false" customHeight="false" outlineLevel="0" collapsed="false">
      <c r="A210" s="200"/>
      <c r="B210" s="204"/>
      <c r="C210" s="204"/>
      <c r="D210" s="200"/>
      <c r="E210" s="200"/>
      <c r="F210" s="200"/>
      <c r="G210" s="200"/>
      <c r="H210" s="200"/>
      <c r="I210" s="200"/>
      <c r="J210" s="200"/>
    </row>
    <row r="211" customFormat="false" ht="14.25" hidden="false" customHeight="false" outlineLevel="0" collapsed="false">
      <c r="A211" s="200"/>
      <c r="B211" s="204"/>
      <c r="C211" s="204"/>
      <c r="D211" s="200"/>
      <c r="E211" s="200"/>
      <c r="F211" s="200"/>
      <c r="G211" s="200"/>
      <c r="H211" s="200"/>
      <c r="I211" s="200"/>
      <c r="J211" s="200"/>
    </row>
    <row r="212" customFormat="false" ht="14.25" hidden="false" customHeight="false" outlineLevel="0" collapsed="false">
      <c r="A212" s="200"/>
      <c r="B212" s="204"/>
      <c r="C212" s="204"/>
      <c r="D212" s="200"/>
      <c r="E212" s="200"/>
      <c r="F212" s="200"/>
      <c r="G212" s="200"/>
      <c r="H212" s="200"/>
      <c r="I212" s="200"/>
      <c r="J212" s="200"/>
    </row>
    <row r="213" customFormat="false" ht="14.25" hidden="false" customHeight="false" outlineLevel="0" collapsed="false">
      <c r="A213" s="200"/>
      <c r="B213" s="204"/>
      <c r="C213" s="204"/>
      <c r="D213" s="200"/>
      <c r="E213" s="200"/>
      <c r="F213" s="200"/>
      <c r="G213" s="200"/>
      <c r="H213" s="200"/>
      <c r="I213" s="200"/>
      <c r="J213" s="200"/>
    </row>
    <row r="214" customFormat="false" ht="14.25" hidden="false" customHeight="false" outlineLevel="0" collapsed="false">
      <c r="A214" s="200"/>
      <c r="B214" s="204"/>
      <c r="C214" s="204"/>
      <c r="D214" s="200"/>
      <c r="E214" s="200"/>
      <c r="F214" s="200"/>
      <c r="G214" s="200"/>
      <c r="H214" s="200"/>
      <c r="I214" s="200"/>
      <c r="J214" s="200"/>
    </row>
    <row r="215" customFormat="false" ht="14.25" hidden="false" customHeight="false" outlineLevel="0" collapsed="false">
      <c r="A215" s="200"/>
      <c r="B215" s="204"/>
      <c r="C215" s="204"/>
      <c r="D215" s="200"/>
      <c r="E215" s="200"/>
      <c r="F215" s="200"/>
      <c r="G215" s="200"/>
      <c r="H215" s="200"/>
      <c r="I215" s="200"/>
      <c r="J215" s="200"/>
    </row>
    <row r="216" customFormat="false" ht="14.25" hidden="false" customHeight="false" outlineLevel="0" collapsed="false">
      <c r="A216" s="200"/>
      <c r="B216" s="204"/>
      <c r="C216" s="204"/>
      <c r="D216" s="200"/>
      <c r="E216" s="200"/>
      <c r="F216" s="200"/>
      <c r="G216" s="200"/>
      <c r="H216" s="200"/>
      <c r="I216" s="200"/>
      <c r="J216" s="200"/>
    </row>
    <row r="217" customFormat="false" ht="14.25" hidden="false" customHeight="false" outlineLevel="0" collapsed="false">
      <c r="A217" s="200"/>
      <c r="B217" s="204"/>
      <c r="C217" s="204"/>
      <c r="D217" s="200"/>
      <c r="E217" s="200"/>
      <c r="F217" s="200"/>
      <c r="G217" s="200"/>
      <c r="H217" s="200"/>
      <c r="I217" s="200"/>
      <c r="J217" s="200"/>
    </row>
    <row r="218" customFormat="false" ht="14.25" hidden="false" customHeight="false" outlineLevel="0" collapsed="false">
      <c r="A218" s="200"/>
      <c r="B218" s="204"/>
      <c r="C218" s="204"/>
      <c r="D218" s="200"/>
      <c r="E218" s="200"/>
      <c r="F218" s="200"/>
      <c r="G218" s="200"/>
      <c r="H218" s="200"/>
      <c r="I218" s="200"/>
      <c r="J218" s="200"/>
    </row>
    <row r="219" customFormat="false" ht="14.25" hidden="false" customHeight="false" outlineLevel="0" collapsed="false">
      <c r="A219" s="200"/>
      <c r="B219" s="204"/>
      <c r="C219" s="204"/>
      <c r="D219" s="200"/>
      <c r="E219" s="200"/>
      <c r="F219" s="200"/>
      <c r="G219" s="200"/>
      <c r="H219" s="200"/>
      <c r="I219" s="200"/>
      <c r="J219" s="200"/>
    </row>
    <row r="220" customFormat="false" ht="14.25" hidden="false" customHeight="false" outlineLevel="0" collapsed="false">
      <c r="A220" s="200"/>
      <c r="B220" s="204"/>
      <c r="C220" s="204"/>
      <c r="D220" s="200"/>
      <c r="E220" s="200"/>
      <c r="F220" s="200"/>
      <c r="G220" s="200"/>
      <c r="H220" s="200"/>
      <c r="I220" s="200"/>
      <c r="J220" s="200"/>
    </row>
    <row r="221" customFormat="false" ht="14.25" hidden="false" customHeight="false" outlineLevel="0" collapsed="false">
      <c r="A221" s="200"/>
      <c r="B221" s="204"/>
      <c r="C221" s="204"/>
      <c r="D221" s="200"/>
      <c r="E221" s="200"/>
      <c r="F221" s="200"/>
      <c r="G221" s="200"/>
      <c r="H221" s="200"/>
      <c r="I221" s="200"/>
      <c r="J221" s="200"/>
    </row>
    <row r="222" customFormat="false" ht="14.25" hidden="false" customHeight="false" outlineLevel="0" collapsed="false">
      <c r="A222" s="200"/>
      <c r="B222" s="204"/>
      <c r="C222" s="204"/>
      <c r="D222" s="200"/>
      <c r="E222" s="200"/>
      <c r="F222" s="200"/>
      <c r="G222" s="200"/>
      <c r="H222" s="200"/>
      <c r="I222" s="200"/>
      <c r="J222" s="200"/>
    </row>
    <row r="223" customFormat="false" ht="14.25" hidden="false" customHeight="false" outlineLevel="0" collapsed="false">
      <c r="A223" s="200"/>
      <c r="B223" s="204"/>
      <c r="C223" s="204"/>
      <c r="D223" s="200"/>
      <c r="E223" s="200"/>
      <c r="F223" s="200"/>
      <c r="G223" s="200"/>
      <c r="H223" s="200"/>
      <c r="I223" s="200"/>
      <c r="J223" s="200"/>
    </row>
    <row r="224" customFormat="false" ht="14.25" hidden="false" customHeight="false" outlineLevel="0" collapsed="false">
      <c r="A224" s="200"/>
      <c r="B224" s="204"/>
      <c r="C224" s="204"/>
      <c r="D224" s="200"/>
      <c r="E224" s="200"/>
      <c r="F224" s="200"/>
      <c r="G224" s="200"/>
      <c r="H224" s="200"/>
      <c r="I224" s="200"/>
      <c r="J224" s="200"/>
    </row>
    <row r="225" customFormat="false" ht="14.25" hidden="false" customHeight="false" outlineLevel="0" collapsed="false">
      <c r="A225" s="200"/>
      <c r="B225" s="204"/>
      <c r="C225" s="204"/>
      <c r="D225" s="200"/>
      <c r="E225" s="200"/>
      <c r="F225" s="200"/>
      <c r="G225" s="200"/>
      <c r="H225" s="200"/>
      <c r="I225" s="200"/>
      <c r="J225" s="200"/>
    </row>
    <row r="226" customFormat="false" ht="14.25" hidden="false" customHeight="false" outlineLevel="0" collapsed="false">
      <c r="A226" s="200"/>
      <c r="B226" s="204"/>
      <c r="C226" s="204"/>
      <c r="D226" s="200"/>
      <c r="E226" s="200"/>
      <c r="F226" s="200"/>
      <c r="G226" s="200"/>
      <c r="H226" s="200"/>
      <c r="I226" s="200"/>
      <c r="J226" s="200"/>
    </row>
    <row r="227" customFormat="false" ht="14.25" hidden="false" customHeight="false" outlineLevel="0" collapsed="false">
      <c r="A227" s="200"/>
      <c r="B227" s="204"/>
      <c r="C227" s="204"/>
      <c r="D227" s="200"/>
      <c r="E227" s="200"/>
      <c r="F227" s="200"/>
      <c r="G227" s="200"/>
      <c r="H227" s="200"/>
      <c r="I227" s="200"/>
      <c r="J227" s="200"/>
    </row>
    <row r="228" customFormat="false" ht="14.25" hidden="false" customHeight="false" outlineLevel="0" collapsed="false">
      <c r="A228" s="200"/>
      <c r="B228" s="204"/>
      <c r="C228" s="204"/>
      <c r="D228" s="200"/>
      <c r="E228" s="200"/>
      <c r="F228" s="200"/>
      <c r="G228" s="200"/>
      <c r="H228" s="200"/>
      <c r="I228" s="200"/>
      <c r="J228" s="200"/>
    </row>
    <row r="229" customFormat="false" ht="14.25" hidden="false" customHeight="false" outlineLevel="0" collapsed="false">
      <c r="A229" s="200"/>
      <c r="B229" s="204"/>
      <c r="C229" s="204"/>
      <c r="D229" s="200"/>
      <c r="E229" s="200"/>
      <c r="F229" s="200"/>
      <c r="G229" s="200"/>
      <c r="H229" s="200"/>
      <c r="I229" s="200"/>
      <c r="J229" s="200"/>
    </row>
    <row r="230" customFormat="false" ht="14.25" hidden="false" customHeight="false" outlineLevel="0" collapsed="false">
      <c r="A230" s="200"/>
      <c r="B230" s="204"/>
      <c r="C230" s="204"/>
      <c r="D230" s="200"/>
      <c r="E230" s="200"/>
      <c r="F230" s="200"/>
      <c r="G230" s="200"/>
      <c r="H230" s="200"/>
      <c r="I230" s="200"/>
      <c r="J230" s="200"/>
    </row>
    <row r="231" customFormat="false" ht="14.25" hidden="false" customHeight="false" outlineLevel="0" collapsed="false">
      <c r="A231" s="200"/>
      <c r="B231" s="204"/>
      <c r="C231" s="204"/>
      <c r="D231" s="200"/>
      <c r="E231" s="200"/>
      <c r="F231" s="200"/>
      <c r="G231" s="200"/>
      <c r="H231" s="200"/>
      <c r="I231" s="200"/>
      <c r="J231" s="200"/>
    </row>
    <row r="232" customFormat="false" ht="14.25" hidden="false" customHeight="false" outlineLevel="0" collapsed="false">
      <c r="A232" s="200"/>
      <c r="B232" s="204"/>
      <c r="C232" s="204"/>
      <c r="D232" s="200"/>
      <c r="E232" s="200"/>
      <c r="F232" s="200"/>
      <c r="G232" s="200"/>
      <c r="H232" s="200"/>
      <c r="I232" s="200"/>
      <c r="J232" s="200"/>
    </row>
    <row r="233" customFormat="false" ht="14.25" hidden="false" customHeight="false" outlineLevel="0" collapsed="false">
      <c r="A233" s="200"/>
      <c r="B233" s="204"/>
      <c r="C233" s="204"/>
      <c r="D233" s="200"/>
      <c r="E233" s="200"/>
      <c r="F233" s="200"/>
      <c r="G233" s="200"/>
      <c r="H233" s="200"/>
      <c r="I233" s="200"/>
      <c r="J233" s="200"/>
    </row>
    <row r="234" customFormat="false" ht="14.25" hidden="false" customHeight="false" outlineLevel="0" collapsed="false">
      <c r="A234" s="200"/>
      <c r="B234" s="204"/>
      <c r="C234" s="204"/>
      <c r="D234" s="200"/>
      <c r="E234" s="200"/>
      <c r="F234" s="200"/>
      <c r="G234" s="200"/>
      <c r="H234" s="200"/>
      <c r="I234" s="200"/>
      <c r="J234" s="200"/>
    </row>
    <row r="235" customFormat="false" ht="14.25" hidden="false" customHeight="false" outlineLevel="0" collapsed="false">
      <c r="A235" s="200"/>
      <c r="B235" s="204"/>
      <c r="C235" s="204"/>
      <c r="D235" s="200"/>
      <c r="E235" s="200"/>
      <c r="F235" s="200"/>
      <c r="G235" s="200"/>
      <c r="H235" s="200"/>
      <c r="I235" s="200"/>
      <c r="J235" s="200"/>
    </row>
    <row r="236" customFormat="false" ht="14.25" hidden="false" customHeight="false" outlineLevel="0" collapsed="false">
      <c r="A236" s="200"/>
      <c r="B236" s="204"/>
      <c r="C236" s="204"/>
      <c r="D236" s="200"/>
      <c r="E236" s="200"/>
      <c r="F236" s="200"/>
      <c r="G236" s="200"/>
      <c r="H236" s="200"/>
      <c r="I236" s="200"/>
      <c r="J236" s="200"/>
    </row>
    <row r="237" customFormat="false" ht="14.25" hidden="false" customHeight="false" outlineLevel="0" collapsed="false">
      <c r="A237" s="200"/>
      <c r="B237" s="204"/>
      <c r="C237" s="204"/>
      <c r="D237" s="200"/>
      <c r="E237" s="200"/>
      <c r="F237" s="200"/>
      <c r="G237" s="200"/>
      <c r="H237" s="200"/>
      <c r="I237" s="200"/>
      <c r="J237" s="200"/>
    </row>
    <row r="238" customFormat="false" ht="14.25" hidden="false" customHeight="false" outlineLevel="0" collapsed="false">
      <c r="A238" s="200"/>
      <c r="B238" s="204"/>
      <c r="C238" s="204"/>
      <c r="D238" s="200"/>
      <c r="E238" s="200"/>
      <c r="F238" s="200"/>
      <c r="G238" s="200"/>
      <c r="H238" s="200"/>
      <c r="I238" s="200"/>
      <c r="J238" s="200"/>
    </row>
    <row r="239" customFormat="false" ht="14.25" hidden="false" customHeight="false" outlineLevel="0" collapsed="false">
      <c r="A239" s="200"/>
      <c r="B239" s="204"/>
      <c r="C239" s="204"/>
      <c r="D239" s="200"/>
      <c r="E239" s="200"/>
      <c r="F239" s="200"/>
      <c r="G239" s="200"/>
      <c r="H239" s="200"/>
      <c r="I239" s="200"/>
      <c r="J239" s="200"/>
    </row>
    <row r="240" customFormat="false" ht="14.25" hidden="false" customHeight="false" outlineLevel="0" collapsed="false">
      <c r="A240" s="200"/>
      <c r="B240" s="204"/>
      <c r="C240" s="204"/>
      <c r="D240" s="200"/>
      <c r="E240" s="200"/>
      <c r="F240" s="200"/>
      <c r="G240" s="200"/>
      <c r="H240" s="200"/>
      <c r="I240" s="200"/>
      <c r="J240" s="200"/>
    </row>
    <row r="241" customFormat="false" ht="14.25" hidden="false" customHeight="false" outlineLevel="0" collapsed="false">
      <c r="A241" s="200"/>
      <c r="B241" s="204"/>
      <c r="C241" s="204"/>
      <c r="D241" s="200"/>
      <c r="E241" s="200"/>
      <c r="F241" s="200"/>
      <c r="G241" s="200"/>
      <c r="H241" s="200"/>
      <c r="I241" s="200"/>
      <c r="J241" s="200"/>
    </row>
    <row r="242" customFormat="false" ht="14.25" hidden="false" customHeight="false" outlineLevel="0" collapsed="false">
      <c r="A242" s="200"/>
      <c r="B242" s="204"/>
      <c r="C242" s="204"/>
      <c r="D242" s="200"/>
      <c r="E242" s="200"/>
      <c r="F242" s="200"/>
      <c r="G242" s="200"/>
      <c r="H242" s="200"/>
      <c r="I242" s="200"/>
      <c r="J242" s="200"/>
    </row>
    <row r="243" customFormat="false" ht="14.25" hidden="false" customHeight="false" outlineLevel="0" collapsed="false">
      <c r="A243" s="200"/>
      <c r="B243" s="204"/>
      <c r="C243" s="204"/>
      <c r="D243" s="200"/>
      <c r="E243" s="200"/>
      <c r="F243" s="200"/>
      <c r="G243" s="200"/>
      <c r="H243" s="200"/>
      <c r="I243" s="200"/>
      <c r="J243" s="200"/>
    </row>
    <row r="244" customFormat="false" ht="14.25" hidden="false" customHeight="false" outlineLevel="0" collapsed="false">
      <c r="A244" s="200"/>
      <c r="B244" s="204"/>
      <c r="C244" s="204"/>
      <c r="D244" s="200"/>
      <c r="E244" s="200"/>
      <c r="F244" s="200"/>
      <c r="G244" s="200"/>
      <c r="H244" s="200"/>
      <c r="I244" s="200"/>
      <c r="J244" s="200"/>
    </row>
    <row r="245" customFormat="false" ht="14.25" hidden="false" customHeight="false" outlineLevel="0" collapsed="false">
      <c r="A245" s="200"/>
      <c r="B245" s="204"/>
      <c r="C245" s="204"/>
      <c r="D245" s="200"/>
      <c r="E245" s="200"/>
      <c r="F245" s="200"/>
      <c r="G245" s="200"/>
      <c r="H245" s="200"/>
      <c r="I245" s="200"/>
      <c r="J245" s="200"/>
    </row>
    <row r="246" customFormat="false" ht="14.25" hidden="false" customHeight="false" outlineLevel="0" collapsed="false">
      <c r="A246" s="200"/>
      <c r="B246" s="204"/>
      <c r="C246" s="204"/>
      <c r="D246" s="200"/>
      <c r="E246" s="200"/>
      <c r="F246" s="200"/>
      <c r="G246" s="200"/>
      <c r="H246" s="200"/>
      <c r="I246" s="200"/>
      <c r="J246" s="200"/>
    </row>
    <row r="247" customFormat="false" ht="14.25" hidden="false" customHeight="false" outlineLevel="0" collapsed="false">
      <c r="A247" s="200"/>
      <c r="B247" s="204"/>
      <c r="C247" s="204"/>
      <c r="D247" s="200"/>
      <c r="E247" s="200"/>
      <c r="F247" s="200"/>
      <c r="G247" s="200"/>
      <c r="H247" s="200"/>
      <c r="I247" s="200"/>
      <c r="J247" s="200"/>
    </row>
    <row r="248" customFormat="false" ht="14.25" hidden="false" customHeight="false" outlineLevel="0" collapsed="false">
      <c r="A248" s="200"/>
      <c r="B248" s="204"/>
      <c r="C248" s="204"/>
      <c r="D248" s="200"/>
      <c r="E248" s="200"/>
      <c r="F248" s="200"/>
      <c r="G248" s="200"/>
      <c r="H248" s="200"/>
      <c r="I248" s="200"/>
      <c r="J248" s="200"/>
    </row>
    <row r="249" customFormat="false" ht="14.25" hidden="false" customHeight="false" outlineLevel="0" collapsed="false">
      <c r="A249" s="200"/>
      <c r="B249" s="204"/>
      <c r="C249" s="204"/>
      <c r="D249" s="200"/>
      <c r="E249" s="200"/>
      <c r="F249" s="200"/>
      <c r="G249" s="200"/>
      <c r="H249" s="200"/>
      <c r="I249" s="200"/>
      <c r="J249" s="200"/>
    </row>
    <row r="250" customFormat="false" ht="14.25" hidden="false" customHeight="false" outlineLevel="0" collapsed="false">
      <c r="A250" s="200"/>
      <c r="B250" s="204"/>
      <c r="C250" s="204"/>
      <c r="D250" s="200"/>
      <c r="E250" s="200"/>
      <c r="F250" s="200"/>
      <c r="G250" s="200"/>
      <c r="H250" s="200"/>
      <c r="I250" s="200"/>
      <c r="J250" s="200"/>
    </row>
    <row r="251" customFormat="false" ht="14.25" hidden="false" customHeight="false" outlineLevel="0" collapsed="false">
      <c r="A251" s="200"/>
      <c r="B251" s="204"/>
      <c r="C251" s="204"/>
      <c r="D251" s="200"/>
      <c r="E251" s="200"/>
      <c r="F251" s="200"/>
      <c r="G251" s="200"/>
      <c r="H251" s="200"/>
      <c r="I251" s="200"/>
      <c r="J251" s="200"/>
    </row>
    <row r="252" customFormat="false" ht="14.25" hidden="false" customHeight="false" outlineLevel="0" collapsed="false">
      <c r="A252" s="200"/>
      <c r="B252" s="204"/>
      <c r="C252" s="204"/>
      <c r="D252" s="200"/>
      <c r="E252" s="200"/>
      <c r="F252" s="200"/>
      <c r="G252" s="200"/>
      <c r="H252" s="200"/>
      <c r="I252" s="200"/>
      <c r="J252" s="200"/>
    </row>
    <row r="253" customFormat="false" ht="14.25" hidden="false" customHeight="false" outlineLevel="0" collapsed="false">
      <c r="A253" s="200"/>
      <c r="B253" s="204"/>
      <c r="C253" s="204"/>
      <c r="D253" s="200"/>
      <c r="E253" s="200"/>
      <c r="F253" s="200"/>
      <c r="G253" s="200"/>
      <c r="H253" s="200"/>
      <c r="I253" s="200"/>
      <c r="J253" s="200"/>
    </row>
    <row r="254" customFormat="false" ht="14.25" hidden="false" customHeight="false" outlineLevel="0" collapsed="false">
      <c r="A254" s="200"/>
      <c r="B254" s="204"/>
      <c r="C254" s="204"/>
      <c r="D254" s="200"/>
      <c r="E254" s="200"/>
      <c r="F254" s="200"/>
      <c r="G254" s="200"/>
      <c r="H254" s="200"/>
      <c r="I254" s="200"/>
      <c r="J254" s="200"/>
    </row>
    <row r="255" customFormat="false" ht="14.25" hidden="false" customHeight="false" outlineLevel="0" collapsed="false">
      <c r="A255" s="200"/>
      <c r="B255" s="204"/>
      <c r="C255" s="204"/>
      <c r="D255" s="200"/>
      <c r="E255" s="200"/>
      <c r="F255" s="200"/>
      <c r="G255" s="200"/>
      <c r="H255" s="200"/>
      <c r="I255" s="200"/>
      <c r="J255" s="200"/>
    </row>
    <row r="256" customFormat="false" ht="14.25" hidden="false" customHeight="false" outlineLevel="0" collapsed="false">
      <c r="A256" s="200"/>
      <c r="B256" s="204"/>
      <c r="C256" s="204"/>
      <c r="D256" s="200"/>
      <c r="E256" s="200"/>
      <c r="F256" s="200"/>
      <c r="G256" s="200"/>
      <c r="H256" s="200"/>
      <c r="I256" s="200"/>
      <c r="J256" s="200"/>
    </row>
    <row r="257" customFormat="false" ht="14.25" hidden="false" customHeight="false" outlineLevel="0" collapsed="false">
      <c r="A257" s="200"/>
      <c r="B257" s="204"/>
      <c r="C257" s="204"/>
      <c r="D257" s="200"/>
      <c r="E257" s="200"/>
      <c r="F257" s="200"/>
      <c r="G257" s="200"/>
      <c r="H257" s="200"/>
      <c r="I257" s="200"/>
      <c r="J257" s="200"/>
    </row>
    <row r="258" customFormat="false" ht="14.25" hidden="false" customHeight="false" outlineLevel="0" collapsed="false">
      <c r="A258" s="200"/>
      <c r="B258" s="204"/>
      <c r="C258" s="204"/>
      <c r="D258" s="200"/>
      <c r="E258" s="200"/>
      <c r="F258" s="200"/>
      <c r="G258" s="200"/>
      <c r="H258" s="200"/>
      <c r="I258" s="200"/>
      <c r="J258" s="200"/>
    </row>
    <row r="259" customFormat="false" ht="14.25" hidden="false" customHeight="false" outlineLevel="0" collapsed="false">
      <c r="A259" s="200"/>
      <c r="B259" s="204"/>
      <c r="C259" s="204"/>
      <c r="D259" s="200"/>
      <c r="E259" s="200"/>
      <c r="F259" s="200"/>
      <c r="G259" s="200"/>
      <c r="H259" s="200"/>
      <c r="I259" s="200"/>
      <c r="J259" s="200"/>
    </row>
    <row r="260" customFormat="false" ht="14.25" hidden="false" customHeight="false" outlineLevel="0" collapsed="false">
      <c r="A260" s="200"/>
      <c r="B260" s="204"/>
      <c r="C260" s="204"/>
      <c r="D260" s="200"/>
      <c r="E260" s="200"/>
      <c r="F260" s="200"/>
      <c r="G260" s="200"/>
      <c r="H260" s="200"/>
      <c r="I260" s="200"/>
      <c r="J260" s="200"/>
    </row>
    <row r="261" customFormat="false" ht="14.25" hidden="false" customHeight="false" outlineLevel="0" collapsed="false">
      <c r="A261" s="200"/>
      <c r="B261" s="204"/>
      <c r="C261" s="204"/>
      <c r="D261" s="200"/>
      <c r="E261" s="200"/>
      <c r="F261" s="200"/>
      <c r="G261" s="200"/>
      <c r="H261" s="200"/>
      <c r="I261" s="200"/>
      <c r="J261" s="200"/>
    </row>
    <row r="262" customFormat="false" ht="14.25" hidden="false" customHeight="false" outlineLevel="0" collapsed="false">
      <c r="A262" s="200"/>
      <c r="B262" s="204"/>
      <c r="C262" s="204"/>
      <c r="D262" s="200"/>
      <c r="E262" s="200"/>
      <c r="F262" s="200"/>
      <c r="G262" s="200"/>
      <c r="H262" s="200"/>
      <c r="I262" s="200"/>
      <c r="J262" s="200"/>
    </row>
    <row r="263" customFormat="false" ht="14.25" hidden="false" customHeight="false" outlineLevel="0" collapsed="false">
      <c r="A263" s="200"/>
      <c r="B263" s="204"/>
      <c r="C263" s="204"/>
      <c r="D263" s="200"/>
      <c r="E263" s="200"/>
      <c r="F263" s="200"/>
      <c r="G263" s="200"/>
      <c r="H263" s="200"/>
      <c r="I263" s="200"/>
      <c r="J263" s="200"/>
    </row>
    <row r="264" customFormat="false" ht="14.25" hidden="false" customHeight="false" outlineLevel="0" collapsed="false">
      <c r="A264" s="200"/>
      <c r="B264" s="204"/>
      <c r="C264" s="204"/>
      <c r="D264" s="200"/>
      <c r="E264" s="200"/>
      <c r="F264" s="200"/>
      <c r="G264" s="200"/>
      <c r="H264" s="200"/>
      <c r="I264" s="200"/>
      <c r="J264" s="200"/>
    </row>
    <row r="265" customFormat="false" ht="14.25" hidden="false" customHeight="false" outlineLevel="0" collapsed="false">
      <c r="A265" s="200"/>
      <c r="B265" s="204"/>
      <c r="C265" s="204"/>
      <c r="D265" s="200"/>
      <c r="E265" s="200"/>
      <c r="F265" s="200"/>
      <c r="G265" s="200"/>
      <c r="H265" s="200"/>
      <c r="I265" s="200"/>
      <c r="J265" s="200"/>
    </row>
    <row r="266" customFormat="false" ht="14.25" hidden="false" customHeight="false" outlineLevel="0" collapsed="false">
      <c r="A266" s="200"/>
      <c r="B266" s="204"/>
      <c r="C266" s="204"/>
      <c r="D266" s="200"/>
      <c r="E266" s="200"/>
      <c r="F266" s="200"/>
      <c r="G266" s="200"/>
      <c r="H266" s="200"/>
      <c r="I266" s="200"/>
      <c r="J266" s="200"/>
    </row>
    <row r="267" customFormat="false" ht="14.25" hidden="false" customHeight="false" outlineLevel="0" collapsed="false">
      <c r="A267" s="200"/>
      <c r="B267" s="204"/>
      <c r="C267" s="204"/>
      <c r="D267" s="200"/>
      <c r="E267" s="200"/>
      <c r="F267" s="200"/>
      <c r="G267" s="200"/>
      <c r="H267" s="200"/>
      <c r="I267" s="200"/>
      <c r="J267" s="200"/>
    </row>
    <row r="268" customFormat="false" ht="14.25" hidden="false" customHeight="false" outlineLevel="0" collapsed="false">
      <c r="A268" s="200"/>
      <c r="B268" s="204"/>
      <c r="C268" s="204"/>
      <c r="D268" s="200"/>
      <c r="E268" s="200"/>
      <c r="F268" s="200"/>
      <c r="G268" s="200"/>
      <c r="H268" s="200"/>
      <c r="I268" s="200"/>
      <c r="J268" s="200"/>
    </row>
    <row r="269" customFormat="false" ht="14.25" hidden="false" customHeight="false" outlineLevel="0" collapsed="false">
      <c r="A269" s="200"/>
      <c r="B269" s="204"/>
      <c r="C269" s="204"/>
      <c r="D269" s="200"/>
      <c r="E269" s="200"/>
      <c r="F269" s="200"/>
      <c r="G269" s="200"/>
      <c r="H269" s="200"/>
      <c r="I269" s="200"/>
      <c r="J269" s="200"/>
    </row>
    <row r="270" customFormat="false" ht="14.25" hidden="false" customHeight="false" outlineLevel="0" collapsed="false">
      <c r="A270" s="200"/>
      <c r="B270" s="204"/>
      <c r="C270" s="204"/>
      <c r="D270" s="200"/>
      <c r="E270" s="200"/>
      <c r="F270" s="200"/>
      <c r="G270" s="200"/>
      <c r="H270" s="200"/>
      <c r="I270" s="200"/>
      <c r="J270" s="200"/>
    </row>
    <row r="271" customFormat="false" ht="14.25" hidden="false" customHeight="false" outlineLevel="0" collapsed="false">
      <c r="A271" s="200"/>
      <c r="B271" s="204"/>
      <c r="C271" s="204"/>
      <c r="D271" s="200"/>
      <c r="E271" s="200"/>
      <c r="F271" s="200"/>
      <c r="G271" s="200"/>
      <c r="H271" s="200"/>
      <c r="I271" s="200"/>
      <c r="J271" s="200"/>
    </row>
    <row r="272" customFormat="false" ht="14.25" hidden="false" customHeight="false" outlineLevel="0" collapsed="false">
      <c r="A272" s="200"/>
      <c r="B272" s="204"/>
      <c r="C272" s="204"/>
      <c r="D272" s="200"/>
      <c r="E272" s="200"/>
      <c r="F272" s="200"/>
      <c r="G272" s="200"/>
      <c r="H272" s="200"/>
      <c r="I272" s="200"/>
      <c r="J272" s="200"/>
    </row>
    <row r="273" customFormat="false" ht="14.25" hidden="false" customHeight="false" outlineLevel="0" collapsed="false">
      <c r="A273" s="200"/>
      <c r="B273" s="204"/>
      <c r="C273" s="204"/>
      <c r="D273" s="200"/>
      <c r="E273" s="200"/>
      <c r="F273" s="200"/>
      <c r="G273" s="200"/>
      <c r="H273" s="200"/>
      <c r="I273" s="200"/>
      <c r="J273" s="200"/>
    </row>
    <row r="274" customFormat="false" ht="14.25" hidden="false" customHeight="false" outlineLevel="0" collapsed="false">
      <c r="A274" s="200"/>
      <c r="B274" s="204"/>
      <c r="C274" s="204"/>
      <c r="D274" s="200"/>
      <c r="E274" s="200"/>
      <c r="F274" s="200"/>
      <c r="G274" s="200"/>
      <c r="H274" s="200"/>
      <c r="I274" s="200"/>
      <c r="J274" s="200"/>
    </row>
    <row r="275" customFormat="false" ht="14.25" hidden="false" customHeight="false" outlineLevel="0" collapsed="false">
      <c r="A275" s="200"/>
      <c r="B275" s="204"/>
      <c r="C275" s="204"/>
      <c r="D275" s="200"/>
      <c r="E275" s="200"/>
      <c r="F275" s="200"/>
      <c r="G275" s="200"/>
      <c r="H275" s="200"/>
      <c r="I275" s="200"/>
      <c r="J275" s="200"/>
    </row>
    <row r="276" customFormat="false" ht="14.25" hidden="false" customHeight="false" outlineLevel="0" collapsed="false">
      <c r="A276" s="200"/>
      <c r="B276" s="204"/>
      <c r="C276" s="204"/>
      <c r="D276" s="200"/>
      <c r="E276" s="200"/>
      <c r="F276" s="200"/>
      <c r="G276" s="200"/>
      <c r="H276" s="200"/>
      <c r="I276" s="200"/>
      <c r="J276" s="200"/>
    </row>
    <row r="277" customFormat="false" ht="14.25" hidden="false" customHeight="false" outlineLevel="0" collapsed="false">
      <c r="A277" s="200"/>
      <c r="B277" s="204"/>
      <c r="C277" s="204"/>
      <c r="D277" s="200"/>
      <c r="E277" s="200"/>
      <c r="F277" s="200"/>
      <c r="G277" s="200"/>
      <c r="H277" s="200"/>
      <c r="I277" s="200"/>
      <c r="J277" s="200"/>
    </row>
    <row r="278" customFormat="false" ht="14.25" hidden="false" customHeight="false" outlineLevel="0" collapsed="false">
      <c r="A278" s="200"/>
      <c r="B278" s="204"/>
      <c r="C278" s="204"/>
      <c r="D278" s="200"/>
      <c r="E278" s="200"/>
      <c r="F278" s="200"/>
      <c r="G278" s="200"/>
      <c r="H278" s="200"/>
      <c r="I278" s="200"/>
      <c r="J278" s="200"/>
    </row>
    <row r="279" customFormat="false" ht="14.25" hidden="false" customHeight="false" outlineLevel="0" collapsed="false">
      <c r="A279" s="200"/>
      <c r="B279" s="204"/>
      <c r="C279" s="204"/>
      <c r="D279" s="200"/>
      <c r="E279" s="200"/>
      <c r="F279" s="200"/>
      <c r="G279" s="200"/>
      <c r="H279" s="200"/>
      <c r="I279" s="200"/>
      <c r="J279" s="200"/>
    </row>
    <row r="280" customFormat="false" ht="14.25" hidden="false" customHeight="false" outlineLevel="0" collapsed="false">
      <c r="A280" s="200"/>
      <c r="B280" s="204"/>
      <c r="C280" s="204"/>
      <c r="D280" s="200"/>
      <c r="E280" s="200"/>
      <c r="F280" s="200"/>
      <c r="G280" s="200"/>
      <c r="H280" s="200"/>
      <c r="I280" s="200"/>
      <c r="J280" s="200"/>
    </row>
    <row r="281" customFormat="false" ht="14.25" hidden="false" customHeight="false" outlineLevel="0" collapsed="false">
      <c r="A281" s="200"/>
      <c r="B281" s="204"/>
      <c r="C281" s="204"/>
      <c r="D281" s="200"/>
      <c r="E281" s="200"/>
      <c r="F281" s="200"/>
      <c r="G281" s="200"/>
      <c r="H281" s="200"/>
      <c r="I281" s="200"/>
      <c r="J281" s="200"/>
    </row>
    <row r="282" customFormat="false" ht="14.25" hidden="false" customHeight="false" outlineLevel="0" collapsed="false">
      <c r="A282" s="200"/>
      <c r="B282" s="204"/>
      <c r="C282" s="204"/>
      <c r="D282" s="200"/>
      <c r="E282" s="200"/>
      <c r="F282" s="200"/>
      <c r="G282" s="200"/>
      <c r="H282" s="200"/>
      <c r="I282" s="200"/>
      <c r="J282" s="200"/>
    </row>
    <row r="283" customFormat="false" ht="14.25" hidden="false" customHeight="false" outlineLevel="0" collapsed="false">
      <c r="A283" s="200"/>
      <c r="B283" s="204"/>
      <c r="C283" s="204"/>
      <c r="D283" s="200"/>
      <c r="E283" s="200"/>
      <c r="F283" s="200"/>
      <c r="G283" s="200"/>
      <c r="H283" s="200"/>
      <c r="I283" s="200"/>
      <c r="J283" s="200"/>
    </row>
    <row r="284" customFormat="false" ht="14.25" hidden="false" customHeight="false" outlineLevel="0" collapsed="false">
      <c r="A284" s="200"/>
      <c r="B284" s="204"/>
      <c r="C284" s="204"/>
      <c r="D284" s="200"/>
      <c r="E284" s="200"/>
      <c r="F284" s="200"/>
      <c r="G284" s="200"/>
      <c r="H284" s="200"/>
      <c r="I284" s="200"/>
      <c r="J284" s="200"/>
    </row>
    <row r="285" customFormat="false" ht="14.25" hidden="false" customHeight="false" outlineLevel="0" collapsed="false">
      <c r="A285" s="200"/>
      <c r="B285" s="204"/>
      <c r="C285" s="204"/>
      <c r="D285" s="200"/>
      <c r="E285" s="200"/>
      <c r="F285" s="200"/>
      <c r="G285" s="200"/>
      <c r="H285" s="200"/>
      <c r="I285" s="200"/>
      <c r="J285" s="200"/>
    </row>
    <row r="286" customFormat="false" ht="14.25" hidden="false" customHeight="false" outlineLevel="0" collapsed="false">
      <c r="A286" s="200"/>
      <c r="B286" s="204"/>
      <c r="C286" s="204"/>
      <c r="D286" s="200"/>
      <c r="E286" s="200"/>
      <c r="F286" s="200"/>
      <c r="G286" s="200"/>
      <c r="H286" s="200"/>
      <c r="I286" s="200"/>
      <c r="J286" s="200"/>
    </row>
    <row r="287" customFormat="false" ht="14.25" hidden="false" customHeight="false" outlineLevel="0" collapsed="false">
      <c r="A287" s="200"/>
      <c r="B287" s="204"/>
      <c r="C287" s="204"/>
      <c r="D287" s="200"/>
      <c r="E287" s="200"/>
      <c r="F287" s="200"/>
      <c r="G287" s="200"/>
      <c r="H287" s="200"/>
      <c r="I287" s="200"/>
      <c r="J287" s="200"/>
    </row>
    <row r="288" customFormat="false" ht="14.25" hidden="false" customHeight="false" outlineLevel="0" collapsed="false">
      <c r="A288" s="200"/>
      <c r="B288" s="204"/>
      <c r="C288" s="204"/>
      <c r="D288" s="200"/>
      <c r="E288" s="200"/>
      <c r="F288" s="200"/>
      <c r="G288" s="200"/>
      <c r="H288" s="200"/>
      <c r="I288" s="200"/>
      <c r="J288" s="200"/>
    </row>
    <row r="289" customFormat="false" ht="14.25" hidden="false" customHeight="false" outlineLevel="0" collapsed="false">
      <c r="A289" s="200"/>
      <c r="B289" s="204"/>
      <c r="C289" s="204"/>
      <c r="D289" s="200"/>
      <c r="E289" s="200"/>
      <c r="F289" s="200"/>
      <c r="G289" s="200"/>
      <c r="H289" s="200"/>
      <c r="I289" s="200"/>
      <c r="J289" s="200"/>
    </row>
    <row r="290" customFormat="false" ht="14.25" hidden="false" customHeight="false" outlineLevel="0" collapsed="false">
      <c r="A290" s="200"/>
      <c r="B290" s="204"/>
      <c r="C290" s="204"/>
      <c r="D290" s="200"/>
      <c r="E290" s="200"/>
      <c r="F290" s="200"/>
      <c r="G290" s="200"/>
      <c r="H290" s="200"/>
      <c r="I290" s="200"/>
      <c r="J290" s="200"/>
    </row>
    <row r="291" customFormat="false" ht="14.25" hidden="false" customHeight="false" outlineLevel="0" collapsed="false">
      <c r="A291" s="200"/>
      <c r="B291" s="204"/>
      <c r="C291" s="204"/>
      <c r="D291" s="200"/>
      <c r="E291" s="200"/>
      <c r="F291" s="200"/>
      <c r="G291" s="200"/>
      <c r="H291" s="200"/>
      <c r="I291" s="200"/>
      <c r="J291" s="200"/>
    </row>
    <row r="292" customFormat="false" ht="14.25" hidden="false" customHeight="false" outlineLevel="0" collapsed="false">
      <c r="A292" s="200"/>
      <c r="B292" s="204"/>
      <c r="C292" s="204"/>
      <c r="D292" s="200"/>
      <c r="E292" s="200"/>
      <c r="F292" s="200"/>
      <c r="G292" s="200"/>
      <c r="H292" s="200"/>
      <c r="I292" s="200"/>
      <c r="J292" s="200"/>
    </row>
    <row r="293" customFormat="false" ht="14.25" hidden="false" customHeight="false" outlineLevel="0" collapsed="false">
      <c r="A293" s="200"/>
      <c r="B293" s="204"/>
      <c r="C293" s="204"/>
      <c r="D293" s="200"/>
      <c r="E293" s="200"/>
      <c r="F293" s="200"/>
      <c r="G293" s="200"/>
      <c r="H293" s="200"/>
      <c r="I293" s="200"/>
      <c r="J293" s="200"/>
    </row>
    <row r="294" customFormat="false" ht="14.25" hidden="false" customHeight="false" outlineLevel="0" collapsed="false">
      <c r="A294" s="200"/>
      <c r="B294" s="204"/>
      <c r="C294" s="204"/>
      <c r="D294" s="200"/>
      <c r="E294" s="200"/>
      <c r="F294" s="200"/>
      <c r="G294" s="200"/>
      <c r="H294" s="200"/>
      <c r="I294" s="200"/>
      <c r="J294" s="200"/>
    </row>
    <row r="295" customFormat="false" ht="14.25" hidden="false" customHeight="false" outlineLevel="0" collapsed="false">
      <c r="A295" s="200"/>
      <c r="B295" s="204"/>
      <c r="C295" s="204"/>
      <c r="D295" s="200"/>
      <c r="E295" s="200"/>
      <c r="F295" s="200"/>
      <c r="G295" s="200"/>
      <c r="H295" s="200"/>
      <c r="I295" s="200"/>
      <c r="J295" s="200"/>
    </row>
    <row r="296" customFormat="false" ht="14.25" hidden="false" customHeight="false" outlineLevel="0" collapsed="false">
      <c r="A296" s="200"/>
      <c r="B296" s="204"/>
      <c r="C296" s="204"/>
      <c r="D296" s="200"/>
      <c r="E296" s="200"/>
      <c r="F296" s="200"/>
      <c r="G296" s="200"/>
      <c r="H296" s="200"/>
      <c r="I296" s="200"/>
      <c r="J296" s="200"/>
    </row>
    <row r="297" customFormat="false" ht="14.25" hidden="false" customHeight="false" outlineLevel="0" collapsed="false">
      <c r="A297" s="200"/>
      <c r="B297" s="204"/>
      <c r="C297" s="204"/>
      <c r="D297" s="200"/>
      <c r="E297" s="200"/>
      <c r="F297" s="200"/>
      <c r="G297" s="200"/>
      <c r="H297" s="200"/>
      <c r="I297" s="200"/>
      <c r="J297" s="200"/>
    </row>
    <row r="298" customFormat="false" ht="14.25" hidden="false" customHeight="false" outlineLevel="0" collapsed="false">
      <c r="A298" s="200"/>
      <c r="B298" s="204"/>
      <c r="C298" s="204"/>
      <c r="D298" s="200"/>
      <c r="E298" s="200"/>
      <c r="F298" s="200"/>
      <c r="G298" s="200"/>
      <c r="H298" s="200"/>
      <c r="I298" s="200"/>
      <c r="J298" s="200"/>
    </row>
    <row r="299" customFormat="false" ht="14.25" hidden="false" customHeight="false" outlineLevel="0" collapsed="false">
      <c r="A299" s="200"/>
      <c r="B299" s="204"/>
      <c r="C299" s="204"/>
      <c r="D299" s="200"/>
      <c r="E299" s="200"/>
      <c r="F299" s="200"/>
      <c r="G299" s="200"/>
      <c r="H299" s="200"/>
      <c r="I299" s="200"/>
      <c r="J299" s="200"/>
    </row>
    <row r="300" customFormat="false" ht="14.25" hidden="false" customHeight="false" outlineLevel="0" collapsed="false">
      <c r="A300" s="200"/>
      <c r="B300" s="204"/>
      <c r="C300" s="204"/>
      <c r="D300" s="200"/>
      <c r="E300" s="200"/>
      <c r="F300" s="200"/>
      <c r="G300" s="200"/>
      <c r="H300" s="200"/>
      <c r="I300" s="200"/>
      <c r="J300" s="200"/>
    </row>
    <row r="301" customFormat="false" ht="14.25" hidden="false" customHeight="false" outlineLevel="0" collapsed="false">
      <c r="A301" s="200"/>
      <c r="B301" s="204"/>
      <c r="C301" s="204"/>
      <c r="D301" s="200"/>
      <c r="E301" s="200"/>
      <c r="F301" s="200"/>
      <c r="G301" s="200"/>
      <c r="H301" s="200"/>
      <c r="I301" s="200"/>
      <c r="J301" s="200"/>
    </row>
    <row r="302" customFormat="false" ht="14.25" hidden="false" customHeight="false" outlineLevel="0" collapsed="false">
      <c r="A302" s="200"/>
      <c r="B302" s="204"/>
      <c r="C302" s="204"/>
      <c r="D302" s="200"/>
      <c r="E302" s="200"/>
      <c r="F302" s="200"/>
      <c r="G302" s="200"/>
      <c r="H302" s="200"/>
      <c r="I302" s="200"/>
      <c r="J302" s="200"/>
    </row>
    <row r="303" customFormat="false" ht="14.25" hidden="false" customHeight="false" outlineLevel="0" collapsed="false">
      <c r="A303" s="200"/>
      <c r="B303" s="204"/>
      <c r="C303" s="204"/>
      <c r="D303" s="200"/>
      <c r="E303" s="200"/>
      <c r="F303" s="200"/>
      <c r="G303" s="200"/>
      <c r="H303" s="200"/>
      <c r="I303" s="200"/>
      <c r="J303" s="200"/>
    </row>
    <row r="304" customFormat="false" ht="14.25" hidden="false" customHeight="false" outlineLevel="0" collapsed="false">
      <c r="A304" s="200"/>
      <c r="B304" s="204"/>
      <c r="C304" s="204"/>
      <c r="D304" s="200"/>
      <c r="E304" s="200"/>
      <c r="F304" s="200"/>
      <c r="G304" s="200"/>
      <c r="H304" s="200"/>
      <c r="I304" s="200"/>
      <c r="J304" s="200"/>
    </row>
    <row r="305" customFormat="false" ht="14.25" hidden="false" customHeight="false" outlineLevel="0" collapsed="false">
      <c r="A305" s="200"/>
      <c r="B305" s="204"/>
      <c r="C305" s="204"/>
      <c r="D305" s="200"/>
      <c r="E305" s="200"/>
      <c r="F305" s="200"/>
      <c r="G305" s="200"/>
      <c r="H305" s="200"/>
      <c r="I305" s="200"/>
      <c r="J305" s="200"/>
    </row>
    <row r="306" customFormat="false" ht="14.25" hidden="false" customHeight="false" outlineLevel="0" collapsed="false">
      <c r="A306" s="200"/>
      <c r="B306" s="204"/>
      <c r="C306" s="204"/>
      <c r="D306" s="200"/>
      <c r="E306" s="200"/>
      <c r="F306" s="200"/>
      <c r="G306" s="200"/>
      <c r="H306" s="200"/>
      <c r="I306" s="200"/>
      <c r="J306" s="200"/>
    </row>
    <row r="307" customFormat="false" ht="14.25" hidden="false" customHeight="false" outlineLevel="0" collapsed="false">
      <c r="A307" s="200"/>
      <c r="B307" s="204"/>
      <c r="C307" s="204"/>
      <c r="D307" s="200"/>
      <c r="E307" s="200"/>
      <c r="F307" s="200"/>
      <c r="G307" s="200"/>
      <c r="H307" s="200"/>
      <c r="I307" s="200"/>
      <c r="J307" s="200"/>
    </row>
    <row r="308" customFormat="false" ht="14.25" hidden="false" customHeight="false" outlineLevel="0" collapsed="false">
      <c r="A308" s="200"/>
      <c r="B308" s="204"/>
      <c r="C308" s="204"/>
      <c r="D308" s="200"/>
      <c r="E308" s="200"/>
      <c r="F308" s="200"/>
      <c r="G308" s="200"/>
      <c r="H308" s="200"/>
      <c r="I308" s="200"/>
      <c r="J308" s="200"/>
    </row>
    <row r="309" customFormat="false" ht="14.25" hidden="false" customHeight="false" outlineLevel="0" collapsed="false">
      <c r="A309" s="200"/>
      <c r="B309" s="204"/>
      <c r="C309" s="204"/>
      <c r="D309" s="200"/>
      <c r="E309" s="200"/>
      <c r="F309" s="200"/>
      <c r="G309" s="200"/>
      <c r="H309" s="200"/>
      <c r="I309" s="200"/>
      <c r="J309" s="200"/>
    </row>
    <row r="310" customFormat="false" ht="14.25" hidden="false" customHeight="false" outlineLevel="0" collapsed="false">
      <c r="A310" s="200"/>
      <c r="B310" s="204"/>
      <c r="C310" s="204"/>
      <c r="D310" s="200"/>
      <c r="E310" s="200"/>
      <c r="F310" s="200"/>
      <c r="G310" s="200"/>
      <c r="H310" s="200"/>
      <c r="I310" s="200"/>
      <c r="J310" s="200"/>
    </row>
    <row r="311" customFormat="false" ht="14.25" hidden="false" customHeight="false" outlineLevel="0" collapsed="false">
      <c r="A311" s="200"/>
      <c r="B311" s="204"/>
      <c r="C311" s="204"/>
      <c r="D311" s="200"/>
      <c r="E311" s="200"/>
      <c r="F311" s="200"/>
      <c r="G311" s="200"/>
      <c r="H311" s="200"/>
      <c r="I311" s="200"/>
      <c r="J311" s="200"/>
    </row>
    <row r="312" customFormat="false" ht="14.25" hidden="false" customHeight="false" outlineLevel="0" collapsed="false">
      <c r="A312" s="200"/>
      <c r="B312" s="204"/>
      <c r="C312" s="204"/>
      <c r="D312" s="200"/>
      <c r="E312" s="200"/>
      <c r="F312" s="200"/>
      <c r="G312" s="200"/>
      <c r="H312" s="200"/>
      <c r="I312" s="200"/>
      <c r="J312" s="200"/>
    </row>
    <row r="313" customFormat="false" ht="14.25" hidden="false" customHeight="false" outlineLevel="0" collapsed="false">
      <c r="A313" s="200"/>
      <c r="B313" s="204"/>
      <c r="C313" s="204"/>
      <c r="D313" s="200"/>
      <c r="E313" s="200"/>
      <c r="F313" s="200"/>
      <c r="G313" s="200"/>
      <c r="H313" s="200"/>
      <c r="I313" s="200"/>
      <c r="J313" s="200"/>
    </row>
    <row r="314" customFormat="false" ht="14.25" hidden="false" customHeight="false" outlineLevel="0" collapsed="false">
      <c r="A314" s="200"/>
      <c r="B314" s="204"/>
      <c r="C314" s="204"/>
      <c r="D314" s="200"/>
      <c r="E314" s="200"/>
      <c r="F314" s="200"/>
      <c r="G314" s="200"/>
      <c r="H314" s="200"/>
      <c r="I314" s="200"/>
      <c r="J314" s="200"/>
    </row>
    <row r="315" customFormat="false" ht="14.25" hidden="false" customHeight="false" outlineLevel="0" collapsed="false">
      <c r="A315" s="200"/>
      <c r="B315" s="204"/>
      <c r="C315" s="204"/>
      <c r="D315" s="200"/>
      <c r="E315" s="200"/>
      <c r="F315" s="200"/>
      <c r="G315" s="200"/>
      <c r="H315" s="200"/>
      <c r="I315" s="200"/>
      <c r="J315" s="200"/>
    </row>
    <row r="316" customFormat="false" ht="14.25" hidden="false" customHeight="false" outlineLevel="0" collapsed="false">
      <c r="A316" s="200"/>
      <c r="B316" s="204"/>
      <c r="C316" s="204"/>
      <c r="D316" s="200"/>
      <c r="E316" s="200"/>
      <c r="F316" s="200"/>
      <c r="G316" s="200"/>
      <c r="H316" s="200"/>
      <c r="I316" s="200"/>
      <c r="J316" s="200"/>
    </row>
    <row r="317" customFormat="false" ht="14.25" hidden="false" customHeight="false" outlineLevel="0" collapsed="false">
      <c r="A317" s="200"/>
      <c r="B317" s="204"/>
      <c r="C317" s="204"/>
      <c r="D317" s="200"/>
      <c r="E317" s="200"/>
      <c r="F317" s="200"/>
      <c r="G317" s="200"/>
      <c r="H317" s="200"/>
      <c r="I317" s="200"/>
      <c r="J317" s="200"/>
    </row>
    <row r="318" customFormat="false" ht="14.25" hidden="false" customHeight="false" outlineLevel="0" collapsed="false">
      <c r="A318" s="200"/>
      <c r="B318" s="204"/>
      <c r="C318" s="204"/>
      <c r="D318" s="200"/>
      <c r="E318" s="200"/>
      <c r="F318" s="200"/>
      <c r="G318" s="200"/>
      <c r="H318" s="200"/>
      <c r="I318" s="200"/>
      <c r="J318" s="200"/>
    </row>
    <row r="319" customFormat="false" ht="14.25" hidden="false" customHeight="false" outlineLevel="0" collapsed="false">
      <c r="A319" s="200"/>
      <c r="B319" s="204"/>
      <c r="C319" s="204"/>
      <c r="D319" s="200"/>
      <c r="E319" s="200"/>
      <c r="F319" s="200"/>
      <c r="G319" s="200"/>
      <c r="H319" s="200"/>
      <c r="I319" s="200"/>
      <c r="J319" s="200"/>
    </row>
    <row r="320" customFormat="false" ht="14.25" hidden="false" customHeight="false" outlineLevel="0" collapsed="false">
      <c r="A320" s="200"/>
      <c r="B320" s="204"/>
      <c r="C320" s="204"/>
      <c r="D320" s="200"/>
      <c r="E320" s="200"/>
      <c r="F320" s="200"/>
      <c r="G320" s="200"/>
      <c r="H320" s="200"/>
      <c r="I320" s="200"/>
      <c r="J320" s="200"/>
    </row>
    <row r="321" customFormat="false" ht="14.25" hidden="false" customHeight="false" outlineLevel="0" collapsed="false">
      <c r="A321" s="200"/>
      <c r="B321" s="204"/>
      <c r="C321" s="204"/>
      <c r="D321" s="200"/>
      <c r="E321" s="200"/>
      <c r="F321" s="200"/>
      <c r="G321" s="200"/>
      <c r="H321" s="200"/>
      <c r="I321" s="200"/>
      <c r="J321" s="200"/>
    </row>
    <row r="322" customFormat="false" ht="14.25" hidden="false" customHeight="false" outlineLevel="0" collapsed="false">
      <c r="A322" s="200"/>
      <c r="B322" s="204"/>
      <c r="C322" s="204"/>
      <c r="D322" s="200"/>
      <c r="E322" s="200"/>
      <c r="F322" s="200"/>
      <c r="G322" s="200"/>
      <c r="H322" s="200"/>
      <c r="I322" s="200"/>
      <c r="J322" s="200"/>
    </row>
    <row r="323" customFormat="false" ht="14.25" hidden="false" customHeight="false" outlineLevel="0" collapsed="false">
      <c r="A323" s="200"/>
      <c r="B323" s="204"/>
      <c r="C323" s="204"/>
      <c r="D323" s="200"/>
      <c r="E323" s="200"/>
      <c r="F323" s="200"/>
      <c r="G323" s="200"/>
      <c r="H323" s="200"/>
      <c r="I323" s="200"/>
      <c r="J323" s="200"/>
    </row>
    <row r="324" customFormat="false" ht="14.25" hidden="false" customHeight="false" outlineLevel="0" collapsed="false">
      <c r="A324" s="200"/>
      <c r="B324" s="204"/>
      <c r="C324" s="204"/>
      <c r="D324" s="200"/>
      <c r="E324" s="200"/>
      <c r="F324" s="200"/>
      <c r="G324" s="200"/>
      <c r="H324" s="200"/>
      <c r="I324" s="200"/>
      <c r="J324" s="200"/>
    </row>
    <row r="325" customFormat="false" ht="14.25" hidden="false" customHeight="false" outlineLevel="0" collapsed="false">
      <c r="A325" s="200"/>
      <c r="B325" s="204"/>
      <c r="C325" s="204"/>
      <c r="D325" s="200"/>
      <c r="E325" s="200"/>
      <c r="F325" s="200"/>
      <c r="G325" s="200"/>
      <c r="H325" s="200"/>
      <c r="I325" s="200"/>
      <c r="J325" s="200"/>
    </row>
    <row r="326" customFormat="false" ht="14.25" hidden="false" customHeight="false" outlineLevel="0" collapsed="false">
      <c r="A326" s="200"/>
      <c r="B326" s="204"/>
      <c r="C326" s="204"/>
      <c r="D326" s="200"/>
      <c r="E326" s="200"/>
      <c r="F326" s="200"/>
      <c r="G326" s="200"/>
      <c r="H326" s="200"/>
      <c r="I326" s="200"/>
      <c r="J326" s="200"/>
    </row>
    <row r="327" customFormat="false" ht="14.25" hidden="false" customHeight="false" outlineLevel="0" collapsed="false">
      <c r="A327" s="200"/>
      <c r="B327" s="204"/>
      <c r="C327" s="204"/>
      <c r="D327" s="200"/>
      <c r="E327" s="200"/>
      <c r="F327" s="200"/>
      <c r="G327" s="200"/>
      <c r="H327" s="200"/>
      <c r="I327" s="200"/>
      <c r="J327" s="200"/>
    </row>
    <row r="328" customFormat="false" ht="14.25" hidden="false" customHeight="false" outlineLevel="0" collapsed="false">
      <c r="A328" s="200"/>
      <c r="B328" s="204"/>
      <c r="C328" s="204"/>
      <c r="D328" s="200"/>
      <c r="E328" s="200"/>
      <c r="F328" s="200"/>
      <c r="G328" s="200"/>
      <c r="H328" s="200"/>
      <c r="I328" s="200"/>
      <c r="J328" s="200"/>
    </row>
    <row r="329" customFormat="false" ht="14.25" hidden="false" customHeight="false" outlineLevel="0" collapsed="false">
      <c r="A329" s="200"/>
      <c r="B329" s="204"/>
      <c r="C329" s="204"/>
      <c r="D329" s="200"/>
      <c r="E329" s="200"/>
      <c r="F329" s="200"/>
      <c r="G329" s="200"/>
      <c r="H329" s="200"/>
      <c r="I329" s="200"/>
      <c r="J329" s="200"/>
    </row>
    <row r="330" customFormat="false" ht="14.25" hidden="false" customHeight="false" outlineLevel="0" collapsed="false">
      <c r="A330" s="200"/>
      <c r="B330" s="204"/>
      <c r="C330" s="204"/>
      <c r="D330" s="200"/>
      <c r="E330" s="200"/>
      <c r="F330" s="200"/>
      <c r="G330" s="200"/>
      <c r="H330" s="200"/>
      <c r="I330" s="200"/>
      <c r="J330" s="200"/>
    </row>
    <row r="331" customFormat="false" ht="14.25" hidden="false" customHeight="false" outlineLevel="0" collapsed="false">
      <c r="A331" s="200"/>
      <c r="B331" s="204"/>
      <c r="C331" s="204"/>
      <c r="D331" s="200"/>
      <c r="E331" s="200"/>
      <c r="F331" s="200"/>
      <c r="G331" s="200"/>
      <c r="H331" s="200"/>
      <c r="I331" s="200"/>
      <c r="J331" s="200"/>
    </row>
    <row r="332" customFormat="false" ht="14.25" hidden="false" customHeight="false" outlineLevel="0" collapsed="false">
      <c r="A332" s="200"/>
      <c r="B332" s="204"/>
      <c r="C332" s="204"/>
      <c r="D332" s="200"/>
      <c r="E332" s="200"/>
      <c r="F332" s="200"/>
      <c r="G332" s="200"/>
      <c r="H332" s="200"/>
      <c r="I332" s="200"/>
      <c r="J332" s="200"/>
    </row>
    <row r="333" customFormat="false" ht="14.25" hidden="false" customHeight="false" outlineLevel="0" collapsed="false">
      <c r="A333" s="200"/>
      <c r="B333" s="204"/>
      <c r="C333" s="204"/>
      <c r="D333" s="200"/>
      <c r="E333" s="200"/>
      <c r="F333" s="200"/>
      <c r="G333" s="200"/>
      <c r="H333" s="200"/>
      <c r="I333" s="200"/>
      <c r="J333" s="200"/>
    </row>
    <row r="334" customFormat="false" ht="14.25" hidden="false" customHeight="false" outlineLevel="0" collapsed="false">
      <c r="A334" s="200"/>
      <c r="B334" s="204"/>
      <c r="C334" s="204"/>
      <c r="D334" s="200"/>
      <c r="E334" s="200"/>
      <c r="F334" s="200"/>
      <c r="G334" s="200"/>
      <c r="H334" s="200"/>
      <c r="I334" s="200"/>
      <c r="J334" s="200"/>
    </row>
    <row r="335" customFormat="false" ht="14.25" hidden="false" customHeight="false" outlineLevel="0" collapsed="false">
      <c r="A335" s="200"/>
      <c r="B335" s="204"/>
      <c r="C335" s="204"/>
      <c r="D335" s="200"/>
      <c r="E335" s="200"/>
      <c r="F335" s="200"/>
      <c r="G335" s="200"/>
      <c r="H335" s="200"/>
      <c r="I335" s="200"/>
      <c r="J335" s="200"/>
    </row>
    <row r="336" customFormat="false" ht="14.25" hidden="false" customHeight="false" outlineLevel="0" collapsed="false">
      <c r="A336" s="200"/>
      <c r="B336" s="204"/>
      <c r="C336" s="204"/>
      <c r="D336" s="200"/>
      <c r="E336" s="200"/>
      <c r="F336" s="200"/>
      <c r="G336" s="200"/>
      <c r="H336" s="200"/>
      <c r="I336" s="200"/>
      <c r="J336" s="200"/>
    </row>
    <row r="337" customFormat="false" ht="14.25" hidden="false" customHeight="false" outlineLevel="0" collapsed="false">
      <c r="A337" s="200"/>
      <c r="B337" s="204"/>
      <c r="C337" s="204"/>
      <c r="D337" s="200"/>
      <c r="E337" s="200"/>
      <c r="F337" s="200"/>
      <c r="G337" s="200"/>
      <c r="H337" s="200"/>
      <c r="I337" s="200"/>
      <c r="J337" s="200"/>
    </row>
    <row r="338" customFormat="false" ht="14.25" hidden="false" customHeight="false" outlineLevel="0" collapsed="false">
      <c r="A338" s="200"/>
      <c r="B338" s="204"/>
      <c r="C338" s="204"/>
      <c r="D338" s="200"/>
      <c r="E338" s="200"/>
      <c r="F338" s="200"/>
      <c r="G338" s="200"/>
      <c r="H338" s="200"/>
      <c r="I338" s="200"/>
      <c r="J338" s="200"/>
    </row>
    <row r="339" customFormat="false" ht="14.25" hidden="false" customHeight="false" outlineLevel="0" collapsed="false">
      <c r="A339" s="200"/>
      <c r="B339" s="204"/>
      <c r="C339" s="204"/>
      <c r="D339" s="200"/>
      <c r="E339" s="200"/>
      <c r="F339" s="200"/>
      <c r="G339" s="200"/>
      <c r="H339" s="200"/>
      <c r="I339" s="200"/>
      <c r="J339" s="200"/>
    </row>
    <row r="340" customFormat="false" ht="14.25" hidden="false" customHeight="false" outlineLevel="0" collapsed="false">
      <c r="A340" s="200"/>
      <c r="B340" s="204"/>
      <c r="C340" s="204"/>
      <c r="D340" s="200"/>
      <c r="E340" s="200"/>
      <c r="F340" s="200"/>
      <c r="G340" s="200"/>
      <c r="H340" s="200"/>
      <c r="I340" s="200"/>
      <c r="J340" s="200"/>
    </row>
    <row r="341" customFormat="false" ht="14.25" hidden="false" customHeight="false" outlineLevel="0" collapsed="false">
      <c r="A341" s="200"/>
      <c r="B341" s="204"/>
      <c r="C341" s="204"/>
      <c r="D341" s="200"/>
      <c r="E341" s="200"/>
      <c r="F341" s="200"/>
      <c r="G341" s="200"/>
      <c r="H341" s="200"/>
      <c r="I341" s="200"/>
      <c r="J341" s="200"/>
    </row>
    <row r="342" customFormat="false" ht="14.25" hidden="false" customHeight="false" outlineLevel="0" collapsed="false">
      <c r="A342" s="200"/>
      <c r="B342" s="204"/>
      <c r="C342" s="204"/>
      <c r="D342" s="200"/>
      <c r="E342" s="200"/>
      <c r="F342" s="200"/>
      <c r="G342" s="200"/>
      <c r="H342" s="200"/>
      <c r="I342" s="200"/>
      <c r="J342" s="200"/>
    </row>
    <row r="343" customFormat="false" ht="14.25" hidden="false" customHeight="false" outlineLevel="0" collapsed="false">
      <c r="A343" s="200"/>
      <c r="B343" s="204"/>
      <c r="C343" s="204"/>
      <c r="D343" s="200"/>
      <c r="E343" s="200"/>
      <c r="F343" s="200"/>
      <c r="G343" s="200"/>
      <c r="H343" s="200"/>
      <c r="I343" s="200"/>
      <c r="J343" s="200"/>
    </row>
    <row r="344" customFormat="false" ht="14.25" hidden="false" customHeight="false" outlineLevel="0" collapsed="false">
      <c r="A344" s="200"/>
      <c r="B344" s="204"/>
      <c r="C344" s="204"/>
      <c r="D344" s="200"/>
      <c r="E344" s="200"/>
      <c r="F344" s="200"/>
      <c r="G344" s="200"/>
      <c r="H344" s="200"/>
      <c r="I344" s="200"/>
      <c r="J344" s="200"/>
    </row>
    <row r="345" customFormat="false" ht="14.25" hidden="false" customHeight="false" outlineLevel="0" collapsed="false">
      <c r="A345" s="200"/>
      <c r="B345" s="204"/>
      <c r="C345" s="204"/>
      <c r="D345" s="200"/>
      <c r="E345" s="200"/>
      <c r="F345" s="200"/>
      <c r="G345" s="200"/>
      <c r="H345" s="200"/>
      <c r="I345" s="200"/>
      <c r="J345" s="200"/>
    </row>
    <row r="346" customFormat="false" ht="14.25" hidden="false" customHeight="false" outlineLevel="0" collapsed="false">
      <c r="A346" s="200"/>
      <c r="B346" s="204"/>
      <c r="C346" s="204"/>
      <c r="D346" s="200"/>
      <c r="E346" s="200"/>
      <c r="F346" s="200"/>
      <c r="G346" s="200"/>
      <c r="H346" s="200"/>
      <c r="I346" s="200"/>
      <c r="J346" s="200"/>
    </row>
    <row r="347" customFormat="false" ht="14.25" hidden="false" customHeight="false" outlineLevel="0" collapsed="false">
      <c r="A347" s="200"/>
      <c r="B347" s="204"/>
      <c r="C347" s="204"/>
      <c r="D347" s="200"/>
      <c r="E347" s="200"/>
      <c r="F347" s="200"/>
      <c r="G347" s="200"/>
      <c r="H347" s="200"/>
      <c r="I347" s="200"/>
      <c r="J347" s="200"/>
    </row>
    <row r="348" customFormat="false" ht="14.25" hidden="false" customHeight="false" outlineLevel="0" collapsed="false">
      <c r="A348" s="200"/>
      <c r="B348" s="204"/>
      <c r="C348" s="204"/>
      <c r="D348" s="200"/>
      <c r="E348" s="200"/>
      <c r="F348" s="200"/>
      <c r="G348" s="200"/>
      <c r="H348" s="200"/>
      <c r="I348" s="200"/>
      <c r="J348" s="200"/>
    </row>
    <row r="349" customFormat="false" ht="14.25" hidden="false" customHeight="false" outlineLevel="0" collapsed="false">
      <c r="A349" s="200"/>
      <c r="B349" s="204"/>
      <c r="C349" s="204"/>
      <c r="D349" s="200"/>
      <c r="E349" s="200"/>
      <c r="F349" s="200"/>
      <c r="G349" s="200"/>
      <c r="H349" s="200"/>
      <c r="I349" s="200"/>
      <c r="J349" s="200"/>
    </row>
    <row r="350" customFormat="false" ht="14.25" hidden="false" customHeight="false" outlineLevel="0" collapsed="false">
      <c r="A350" s="200"/>
      <c r="B350" s="204"/>
      <c r="C350" s="204"/>
      <c r="D350" s="200"/>
      <c r="E350" s="200"/>
      <c r="F350" s="200"/>
      <c r="G350" s="200"/>
      <c r="H350" s="200"/>
      <c r="I350" s="200"/>
      <c r="J350" s="200"/>
    </row>
    <row r="351" customFormat="false" ht="14.25" hidden="false" customHeight="false" outlineLevel="0" collapsed="false">
      <c r="A351" s="200"/>
      <c r="B351" s="204"/>
      <c r="C351" s="204"/>
      <c r="D351" s="200"/>
      <c r="E351" s="200"/>
      <c r="F351" s="200"/>
      <c r="G351" s="200"/>
      <c r="H351" s="200"/>
      <c r="I351" s="200"/>
      <c r="J351" s="200"/>
    </row>
    <row r="352" customFormat="false" ht="14.25" hidden="false" customHeight="false" outlineLevel="0" collapsed="false">
      <c r="A352" s="200"/>
      <c r="B352" s="204"/>
      <c r="C352" s="204"/>
      <c r="D352" s="200"/>
      <c r="E352" s="200"/>
      <c r="F352" s="200"/>
      <c r="G352" s="200"/>
      <c r="H352" s="200"/>
      <c r="I352" s="200"/>
      <c r="J352" s="200"/>
    </row>
    <row r="353" customFormat="false" ht="14.25" hidden="false" customHeight="false" outlineLevel="0" collapsed="false">
      <c r="A353" s="200"/>
      <c r="B353" s="204"/>
      <c r="C353" s="204"/>
      <c r="D353" s="200"/>
      <c r="E353" s="200"/>
      <c r="F353" s="200"/>
      <c r="G353" s="200"/>
      <c r="H353" s="200"/>
      <c r="I353" s="200"/>
      <c r="J353" s="200"/>
    </row>
    <row r="354" customFormat="false" ht="14.25" hidden="false" customHeight="false" outlineLevel="0" collapsed="false">
      <c r="A354" s="200"/>
      <c r="B354" s="204"/>
      <c r="C354" s="204"/>
      <c r="D354" s="200"/>
      <c r="E354" s="200"/>
      <c r="F354" s="200"/>
      <c r="G354" s="200"/>
      <c r="H354" s="200"/>
      <c r="I354" s="200"/>
      <c r="J354" s="200"/>
    </row>
    <row r="355" customFormat="false" ht="14.25" hidden="false" customHeight="false" outlineLevel="0" collapsed="false">
      <c r="A355" s="200"/>
      <c r="B355" s="204"/>
      <c r="C355" s="204"/>
      <c r="D355" s="200"/>
      <c r="E355" s="200"/>
      <c r="F355" s="200"/>
      <c r="G355" s="200"/>
      <c r="H355" s="200"/>
      <c r="I355" s="200"/>
      <c r="J355" s="200"/>
    </row>
    <row r="356" customFormat="false" ht="14.25" hidden="false" customHeight="false" outlineLevel="0" collapsed="false">
      <c r="A356" s="200"/>
      <c r="B356" s="204"/>
      <c r="C356" s="204"/>
      <c r="D356" s="200"/>
      <c r="E356" s="200"/>
      <c r="F356" s="200"/>
      <c r="G356" s="200"/>
      <c r="H356" s="200"/>
      <c r="I356" s="200"/>
      <c r="J356" s="200"/>
    </row>
    <row r="357" customFormat="false" ht="14.25" hidden="false" customHeight="false" outlineLevel="0" collapsed="false">
      <c r="A357" s="200"/>
      <c r="B357" s="204"/>
      <c r="C357" s="204"/>
      <c r="D357" s="200"/>
      <c r="E357" s="200"/>
      <c r="F357" s="200"/>
      <c r="G357" s="200"/>
      <c r="H357" s="200"/>
      <c r="I357" s="200"/>
      <c r="J357" s="200"/>
    </row>
    <row r="358" customFormat="false" ht="14.25" hidden="false" customHeight="false" outlineLevel="0" collapsed="false">
      <c r="A358" s="200"/>
      <c r="B358" s="204"/>
      <c r="C358" s="204"/>
      <c r="D358" s="200"/>
      <c r="E358" s="200"/>
      <c r="F358" s="200"/>
      <c r="G358" s="200"/>
      <c r="H358" s="200"/>
      <c r="I358" s="200"/>
      <c r="J358" s="200"/>
    </row>
    <row r="359" customFormat="false" ht="14.25" hidden="false" customHeight="false" outlineLevel="0" collapsed="false">
      <c r="A359" s="200"/>
      <c r="B359" s="204"/>
      <c r="C359" s="204"/>
      <c r="D359" s="200"/>
      <c r="E359" s="200"/>
      <c r="F359" s="200"/>
      <c r="G359" s="200"/>
      <c r="H359" s="200"/>
      <c r="I359" s="200"/>
      <c r="J359" s="200"/>
    </row>
    <row r="360" customFormat="false" ht="14.25" hidden="false" customHeight="false" outlineLevel="0" collapsed="false">
      <c r="A360" s="200"/>
      <c r="B360" s="204"/>
      <c r="C360" s="204"/>
      <c r="D360" s="200"/>
      <c r="E360" s="200"/>
      <c r="F360" s="200"/>
      <c r="G360" s="200"/>
      <c r="H360" s="200"/>
      <c r="I360" s="200"/>
      <c r="J360" s="200"/>
    </row>
    <row r="361" customFormat="false" ht="14.25" hidden="false" customHeight="false" outlineLevel="0" collapsed="false">
      <c r="A361" s="200"/>
      <c r="B361" s="204"/>
      <c r="C361" s="204"/>
      <c r="D361" s="200"/>
      <c r="E361" s="200"/>
      <c r="F361" s="200"/>
      <c r="G361" s="200"/>
      <c r="H361" s="200"/>
      <c r="I361" s="200"/>
      <c r="J361" s="200"/>
    </row>
    <row r="362" customFormat="false" ht="14.25" hidden="false" customHeight="false" outlineLevel="0" collapsed="false">
      <c r="A362" s="200"/>
      <c r="B362" s="204"/>
      <c r="C362" s="204"/>
      <c r="D362" s="200"/>
      <c r="E362" s="200"/>
      <c r="F362" s="200"/>
      <c r="G362" s="200"/>
      <c r="H362" s="200"/>
      <c r="I362" s="200"/>
      <c r="J362" s="200"/>
    </row>
    <row r="363" customFormat="false" ht="14.25" hidden="false" customHeight="false" outlineLevel="0" collapsed="false">
      <c r="A363" s="200"/>
      <c r="B363" s="204"/>
      <c r="C363" s="204"/>
      <c r="D363" s="200"/>
      <c r="E363" s="200"/>
      <c r="F363" s="200"/>
      <c r="G363" s="200"/>
      <c r="H363" s="200"/>
      <c r="I363" s="200"/>
      <c r="J363" s="200"/>
    </row>
    <row r="364" customFormat="false" ht="14.25" hidden="false" customHeight="false" outlineLevel="0" collapsed="false">
      <c r="A364" s="200"/>
      <c r="B364" s="204"/>
      <c r="C364" s="204"/>
      <c r="D364" s="200"/>
      <c r="E364" s="200"/>
      <c r="F364" s="200"/>
      <c r="G364" s="200"/>
      <c r="H364" s="200"/>
      <c r="I364" s="200"/>
      <c r="J364" s="200"/>
    </row>
    <row r="365" customFormat="false" ht="14.25" hidden="false" customHeight="false" outlineLevel="0" collapsed="false">
      <c r="A365" s="200"/>
      <c r="B365" s="204"/>
      <c r="C365" s="204"/>
      <c r="D365" s="200"/>
      <c r="E365" s="200"/>
      <c r="F365" s="200"/>
      <c r="G365" s="200"/>
      <c r="H365" s="200"/>
      <c r="I365" s="200"/>
      <c r="J365" s="200"/>
    </row>
    <row r="366" customFormat="false" ht="14.25" hidden="false" customHeight="false" outlineLevel="0" collapsed="false">
      <c r="A366" s="200"/>
      <c r="B366" s="204"/>
      <c r="C366" s="204"/>
      <c r="D366" s="200"/>
      <c r="E366" s="200"/>
      <c r="F366" s="200"/>
      <c r="G366" s="200"/>
      <c r="H366" s="200"/>
      <c r="I366" s="200"/>
      <c r="J366" s="200"/>
    </row>
    <row r="367" customFormat="false" ht="14.25" hidden="false" customHeight="false" outlineLevel="0" collapsed="false">
      <c r="A367" s="200"/>
      <c r="B367" s="204"/>
      <c r="C367" s="204"/>
      <c r="D367" s="200"/>
      <c r="E367" s="200"/>
      <c r="F367" s="200"/>
      <c r="G367" s="200"/>
      <c r="H367" s="200"/>
      <c r="I367" s="200"/>
      <c r="J367" s="200"/>
    </row>
    <row r="368" customFormat="false" ht="14.25" hidden="false" customHeight="false" outlineLevel="0" collapsed="false">
      <c r="A368" s="200"/>
      <c r="B368" s="204"/>
      <c r="C368" s="204"/>
      <c r="D368" s="200"/>
      <c r="E368" s="200"/>
      <c r="F368" s="200"/>
      <c r="G368" s="200"/>
      <c r="H368" s="200"/>
      <c r="I368" s="200"/>
      <c r="J368" s="200"/>
    </row>
    <row r="369" customFormat="false" ht="14.25" hidden="false" customHeight="false" outlineLevel="0" collapsed="false">
      <c r="A369" s="200"/>
      <c r="B369" s="204"/>
      <c r="C369" s="204"/>
      <c r="D369" s="200"/>
      <c r="E369" s="200"/>
      <c r="F369" s="200"/>
      <c r="G369" s="200"/>
      <c r="H369" s="200"/>
      <c r="I369" s="200"/>
      <c r="J369" s="200"/>
    </row>
    <row r="370" customFormat="false" ht="14.25" hidden="false" customHeight="false" outlineLevel="0" collapsed="false">
      <c r="A370" s="200"/>
      <c r="B370" s="204"/>
      <c r="C370" s="204"/>
      <c r="D370" s="200"/>
      <c r="E370" s="200"/>
      <c r="F370" s="200"/>
      <c r="G370" s="200"/>
      <c r="H370" s="200"/>
      <c r="I370" s="200"/>
      <c r="J370" s="200"/>
    </row>
    <row r="371" customFormat="false" ht="14.25" hidden="false" customHeight="false" outlineLevel="0" collapsed="false">
      <c r="A371" s="200"/>
      <c r="B371" s="204"/>
      <c r="C371" s="204"/>
      <c r="D371" s="200"/>
      <c r="E371" s="200"/>
      <c r="F371" s="200"/>
      <c r="G371" s="200"/>
      <c r="H371" s="200"/>
      <c r="I371" s="200"/>
      <c r="J371" s="200"/>
    </row>
    <row r="372" customFormat="false" ht="14.25" hidden="false" customHeight="false" outlineLevel="0" collapsed="false">
      <c r="A372" s="200"/>
      <c r="B372" s="204"/>
      <c r="C372" s="204"/>
      <c r="D372" s="200"/>
      <c r="E372" s="200"/>
      <c r="F372" s="200"/>
      <c r="G372" s="200"/>
      <c r="H372" s="200"/>
      <c r="I372" s="200"/>
      <c r="J372" s="200"/>
    </row>
    <row r="373" customFormat="false" ht="14.25" hidden="false" customHeight="false" outlineLevel="0" collapsed="false">
      <c r="A373" s="200"/>
      <c r="B373" s="204"/>
      <c r="C373" s="204"/>
      <c r="D373" s="200"/>
      <c r="E373" s="200"/>
      <c r="F373" s="200"/>
      <c r="G373" s="200"/>
      <c r="H373" s="200"/>
      <c r="I373" s="200"/>
      <c r="J373" s="200"/>
    </row>
    <row r="374" customFormat="false" ht="14.25" hidden="false" customHeight="false" outlineLevel="0" collapsed="false">
      <c r="A374" s="200"/>
      <c r="B374" s="204"/>
      <c r="C374" s="204"/>
      <c r="D374" s="200"/>
      <c r="E374" s="200"/>
      <c r="F374" s="200"/>
      <c r="G374" s="200"/>
      <c r="H374" s="200"/>
      <c r="I374" s="200"/>
      <c r="J374" s="200"/>
    </row>
    <row r="375" customFormat="false" ht="14.25" hidden="false" customHeight="false" outlineLevel="0" collapsed="false">
      <c r="A375" s="200"/>
      <c r="B375" s="204"/>
      <c r="C375" s="204"/>
      <c r="D375" s="200"/>
      <c r="E375" s="200"/>
      <c r="F375" s="200"/>
      <c r="G375" s="200"/>
      <c r="H375" s="200"/>
      <c r="I375" s="200"/>
      <c r="J375" s="200"/>
    </row>
    <row r="376" customFormat="false" ht="14.25" hidden="false" customHeight="false" outlineLevel="0" collapsed="false">
      <c r="A376" s="200"/>
      <c r="B376" s="204"/>
      <c r="C376" s="204"/>
      <c r="D376" s="200"/>
      <c r="E376" s="200"/>
      <c r="F376" s="200"/>
      <c r="G376" s="200"/>
      <c r="H376" s="200"/>
      <c r="I376" s="200"/>
      <c r="J376" s="200"/>
    </row>
    <row r="377" customFormat="false" ht="14.25" hidden="false" customHeight="false" outlineLevel="0" collapsed="false">
      <c r="A377" s="200"/>
      <c r="B377" s="204"/>
      <c r="C377" s="204"/>
      <c r="D377" s="200"/>
      <c r="E377" s="200"/>
      <c r="F377" s="200"/>
      <c r="G377" s="200"/>
      <c r="H377" s="200"/>
      <c r="I377" s="200"/>
      <c r="J377" s="200"/>
    </row>
    <row r="378" customFormat="false" ht="14.25" hidden="false" customHeight="false" outlineLevel="0" collapsed="false">
      <c r="A378" s="200"/>
      <c r="B378" s="204"/>
      <c r="C378" s="204"/>
      <c r="D378" s="200"/>
      <c r="E378" s="200"/>
      <c r="F378" s="200"/>
      <c r="G378" s="200"/>
      <c r="H378" s="200"/>
      <c r="I378" s="200"/>
      <c r="J378" s="200"/>
    </row>
    <row r="379" customFormat="false" ht="14.25" hidden="false" customHeight="false" outlineLevel="0" collapsed="false">
      <c r="A379" s="200"/>
      <c r="B379" s="204"/>
      <c r="C379" s="204"/>
      <c r="D379" s="200"/>
      <c r="E379" s="200"/>
      <c r="F379" s="200"/>
      <c r="G379" s="200"/>
      <c r="H379" s="200"/>
      <c r="I379" s="200"/>
      <c r="J379" s="200"/>
    </row>
    <row r="380" customFormat="false" ht="14.25" hidden="false" customHeight="false" outlineLevel="0" collapsed="false">
      <c r="A380" s="200"/>
      <c r="B380" s="204"/>
      <c r="C380" s="204"/>
      <c r="D380" s="200"/>
      <c r="E380" s="200"/>
      <c r="F380" s="200"/>
      <c r="G380" s="200"/>
      <c r="H380" s="200"/>
      <c r="I380" s="200"/>
      <c r="J380" s="200"/>
    </row>
    <row r="381" customFormat="false" ht="14.25" hidden="false" customHeight="false" outlineLevel="0" collapsed="false">
      <c r="A381" s="200"/>
      <c r="B381" s="204"/>
      <c r="C381" s="204"/>
      <c r="D381" s="200"/>
      <c r="E381" s="200"/>
      <c r="F381" s="200"/>
      <c r="G381" s="200"/>
      <c r="H381" s="200"/>
      <c r="I381" s="200"/>
      <c r="J381" s="200"/>
    </row>
    <row r="382" customFormat="false" ht="14.25" hidden="false" customHeight="false" outlineLevel="0" collapsed="false">
      <c r="A382" s="200"/>
      <c r="B382" s="204"/>
      <c r="C382" s="204"/>
      <c r="D382" s="200"/>
      <c r="E382" s="200"/>
      <c r="F382" s="200"/>
      <c r="G382" s="200"/>
      <c r="H382" s="200"/>
      <c r="I382" s="200"/>
      <c r="J382" s="200"/>
    </row>
    <row r="383" customFormat="false" ht="14.25" hidden="false" customHeight="false" outlineLevel="0" collapsed="false">
      <c r="A383" s="200"/>
      <c r="B383" s="204"/>
      <c r="C383" s="204"/>
      <c r="D383" s="200"/>
      <c r="E383" s="200"/>
      <c r="F383" s="200"/>
      <c r="G383" s="200"/>
      <c r="H383" s="200"/>
      <c r="I383" s="200"/>
      <c r="J383" s="200"/>
    </row>
    <row r="384" customFormat="false" ht="14.25" hidden="false" customHeight="false" outlineLevel="0" collapsed="false">
      <c r="A384" s="200"/>
      <c r="B384" s="204"/>
      <c r="C384" s="204"/>
      <c r="D384" s="200"/>
      <c r="E384" s="200"/>
      <c r="F384" s="200"/>
      <c r="G384" s="200"/>
      <c r="H384" s="200"/>
      <c r="I384" s="200"/>
      <c r="J384" s="200"/>
    </row>
    <row r="385" customFormat="false" ht="14.25" hidden="false" customHeight="false" outlineLevel="0" collapsed="false">
      <c r="A385" s="200"/>
      <c r="B385" s="204"/>
      <c r="C385" s="204"/>
      <c r="D385" s="200"/>
      <c r="E385" s="200"/>
      <c r="F385" s="200"/>
      <c r="G385" s="200"/>
      <c r="H385" s="200"/>
      <c r="I385" s="200"/>
      <c r="J385" s="200"/>
    </row>
    <row r="386" customFormat="false" ht="14.25" hidden="false" customHeight="false" outlineLevel="0" collapsed="false">
      <c r="A386" s="200"/>
      <c r="B386" s="204"/>
      <c r="C386" s="204"/>
      <c r="D386" s="200"/>
      <c r="E386" s="200"/>
      <c r="F386" s="200"/>
      <c r="G386" s="200"/>
      <c r="H386" s="200"/>
      <c r="I386" s="200"/>
      <c r="J386" s="200"/>
    </row>
    <row r="387" customFormat="false" ht="14.25" hidden="false" customHeight="false" outlineLevel="0" collapsed="false">
      <c r="A387" s="200"/>
      <c r="B387" s="204"/>
      <c r="C387" s="204"/>
      <c r="D387" s="200"/>
      <c r="E387" s="200"/>
      <c r="F387" s="200"/>
      <c r="G387" s="200"/>
      <c r="H387" s="200"/>
      <c r="I387" s="200"/>
      <c r="J387" s="200"/>
    </row>
    <row r="388" customFormat="false" ht="14.25" hidden="false" customHeight="false" outlineLevel="0" collapsed="false">
      <c r="A388" s="200"/>
      <c r="B388" s="204"/>
      <c r="C388" s="204"/>
      <c r="D388" s="200"/>
      <c r="E388" s="200"/>
      <c r="F388" s="200"/>
      <c r="G388" s="200"/>
      <c r="H388" s="200"/>
      <c r="I388" s="200"/>
      <c r="J388" s="200"/>
    </row>
    <row r="389" customFormat="false" ht="14.25" hidden="false" customHeight="false" outlineLevel="0" collapsed="false">
      <c r="A389" s="200"/>
      <c r="B389" s="204"/>
      <c r="C389" s="204"/>
      <c r="D389" s="200"/>
      <c r="E389" s="200"/>
      <c r="F389" s="200"/>
      <c r="G389" s="200"/>
      <c r="H389" s="200"/>
      <c r="I389" s="200"/>
      <c r="J389" s="200"/>
    </row>
    <row r="390" customFormat="false" ht="14.25" hidden="false" customHeight="false" outlineLevel="0" collapsed="false">
      <c r="A390" s="200"/>
      <c r="B390" s="204"/>
      <c r="C390" s="204"/>
      <c r="D390" s="200"/>
      <c r="E390" s="200"/>
      <c r="F390" s="200"/>
      <c r="G390" s="200"/>
      <c r="H390" s="200"/>
      <c r="I390" s="200"/>
      <c r="J390" s="200"/>
    </row>
    <row r="391" customFormat="false" ht="14.25" hidden="false" customHeight="false" outlineLevel="0" collapsed="false">
      <c r="A391" s="200"/>
      <c r="B391" s="204"/>
      <c r="C391" s="204"/>
      <c r="D391" s="200"/>
      <c r="E391" s="200"/>
      <c r="F391" s="200"/>
      <c r="G391" s="200"/>
      <c r="H391" s="200"/>
      <c r="I391" s="200"/>
      <c r="J391" s="200"/>
    </row>
    <row r="392" customFormat="false" ht="14.25" hidden="false" customHeight="false" outlineLevel="0" collapsed="false">
      <c r="A392" s="200"/>
      <c r="B392" s="204"/>
      <c r="C392" s="204"/>
      <c r="D392" s="200"/>
      <c r="E392" s="200"/>
      <c r="F392" s="200"/>
      <c r="G392" s="200"/>
      <c r="H392" s="200"/>
      <c r="I392" s="200"/>
      <c r="J392" s="200"/>
    </row>
    <row r="393" customFormat="false" ht="14.25" hidden="false" customHeight="false" outlineLevel="0" collapsed="false">
      <c r="A393" s="200"/>
      <c r="B393" s="204"/>
      <c r="C393" s="204"/>
      <c r="D393" s="200"/>
      <c r="E393" s="200"/>
      <c r="F393" s="200"/>
      <c r="G393" s="200"/>
      <c r="H393" s="200"/>
      <c r="I393" s="200"/>
      <c r="J393" s="200"/>
    </row>
    <row r="394" customFormat="false" ht="14.25" hidden="false" customHeight="false" outlineLevel="0" collapsed="false">
      <c r="A394" s="200"/>
      <c r="B394" s="204"/>
      <c r="C394" s="204"/>
      <c r="D394" s="200"/>
      <c r="E394" s="200"/>
      <c r="F394" s="200"/>
      <c r="G394" s="200"/>
      <c r="H394" s="200"/>
      <c r="I394" s="200"/>
      <c r="J394" s="200"/>
    </row>
    <row r="395" customFormat="false" ht="14.25" hidden="false" customHeight="false" outlineLevel="0" collapsed="false">
      <c r="A395" s="200"/>
      <c r="B395" s="204"/>
      <c r="C395" s="204"/>
      <c r="D395" s="200"/>
      <c r="E395" s="200"/>
      <c r="F395" s="200"/>
      <c r="G395" s="200"/>
      <c r="H395" s="200"/>
      <c r="I395" s="200"/>
      <c r="J395" s="200"/>
    </row>
    <row r="396" customFormat="false" ht="14.25" hidden="false" customHeight="false" outlineLevel="0" collapsed="false">
      <c r="A396" s="200"/>
      <c r="B396" s="204"/>
      <c r="C396" s="204"/>
      <c r="D396" s="200"/>
      <c r="E396" s="200"/>
      <c r="F396" s="200"/>
      <c r="G396" s="200"/>
      <c r="H396" s="200"/>
      <c r="I396" s="200"/>
      <c r="J396" s="200"/>
    </row>
    <row r="397" customFormat="false" ht="14.25" hidden="false" customHeight="false" outlineLevel="0" collapsed="false">
      <c r="A397" s="200"/>
      <c r="B397" s="204"/>
      <c r="C397" s="204"/>
      <c r="D397" s="200"/>
      <c r="E397" s="200"/>
      <c r="F397" s="200"/>
      <c r="G397" s="200"/>
      <c r="H397" s="200"/>
      <c r="I397" s="200"/>
      <c r="J397" s="200"/>
    </row>
    <row r="398" customFormat="false" ht="14.25" hidden="false" customHeight="false" outlineLevel="0" collapsed="false">
      <c r="A398" s="200"/>
      <c r="B398" s="204"/>
      <c r="C398" s="204"/>
      <c r="D398" s="200"/>
      <c r="E398" s="200"/>
      <c r="F398" s="200"/>
      <c r="G398" s="200"/>
      <c r="H398" s="200"/>
      <c r="I398" s="200"/>
      <c r="J398" s="200"/>
    </row>
    <row r="399" customFormat="false" ht="14.25" hidden="false" customHeight="false" outlineLevel="0" collapsed="false">
      <c r="A399" s="200"/>
      <c r="B399" s="204"/>
      <c r="C399" s="204"/>
      <c r="D399" s="200"/>
      <c r="E399" s="200"/>
      <c r="F399" s="200"/>
      <c r="G399" s="200"/>
      <c r="H399" s="200"/>
      <c r="I399" s="200"/>
      <c r="J399" s="200"/>
    </row>
    <row r="400" customFormat="false" ht="14.25" hidden="false" customHeight="false" outlineLevel="0" collapsed="false">
      <c r="A400" s="200"/>
      <c r="B400" s="204"/>
      <c r="C400" s="204"/>
      <c r="D400" s="200"/>
      <c r="E400" s="200"/>
      <c r="F400" s="200"/>
      <c r="G400" s="200"/>
      <c r="H400" s="200"/>
      <c r="I400" s="200"/>
      <c r="J400" s="200"/>
    </row>
    <row r="401" customFormat="false" ht="14.25" hidden="false" customHeight="false" outlineLevel="0" collapsed="false">
      <c r="A401" s="200"/>
      <c r="B401" s="204"/>
      <c r="C401" s="204"/>
      <c r="D401" s="200"/>
      <c r="E401" s="200"/>
      <c r="F401" s="200"/>
      <c r="G401" s="200"/>
      <c r="H401" s="200"/>
      <c r="I401" s="200"/>
      <c r="J401" s="200"/>
    </row>
    <row r="402" customFormat="false" ht="14.25" hidden="false" customHeight="false" outlineLevel="0" collapsed="false">
      <c r="A402" s="200"/>
      <c r="B402" s="204"/>
      <c r="C402" s="204"/>
      <c r="D402" s="200"/>
      <c r="E402" s="200"/>
      <c r="F402" s="200"/>
      <c r="G402" s="200"/>
      <c r="H402" s="200"/>
      <c r="I402" s="200"/>
      <c r="J402" s="200"/>
    </row>
    <row r="403" customFormat="false" ht="14.25" hidden="false" customHeight="false" outlineLevel="0" collapsed="false">
      <c r="A403" s="200"/>
      <c r="B403" s="204"/>
      <c r="C403" s="204"/>
      <c r="D403" s="200"/>
      <c r="E403" s="200"/>
      <c r="F403" s="200"/>
      <c r="G403" s="200"/>
      <c r="H403" s="200"/>
      <c r="I403" s="200"/>
      <c r="J403" s="200"/>
    </row>
    <row r="404" customFormat="false" ht="14.25" hidden="false" customHeight="false" outlineLevel="0" collapsed="false">
      <c r="A404" s="200"/>
      <c r="B404" s="204"/>
      <c r="C404" s="204"/>
      <c r="D404" s="200"/>
      <c r="E404" s="200"/>
      <c r="F404" s="200"/>
      <c r="G404" s="200"/>
      <c r="H404" s="200"/>
      <c r="I404" s="200"/>
      <c r="J404" s="200"/>
    </row>
    <row r="405" customFormat="false" ht="14.25" hidden="false" customHeight="false" outlineLevel="0" collapsed="false">
      <c r="A405" s="200"/>
      <c r="B405" s="204"/>
      <c r="C405" s="204"/>
      <c r="D405" s="200"/>
      <c r="E405" s="200"/>
      <c r="F405" s="200"/>
      <c r="G405" s="200"/>
      <c r="H405" s="200"/>
      <c r="I405" s="200"/>
      <c r="J405" s="200"/>
    </row>
    <row r="406" customFormat="false" ht="14.25" hidden="false" customHeight="false" outlineLevel="0" collapsed="false">
      <c r="A406" s="200"/>
      <c r="B406" s="204"/>
      <c r="C406" s="204"/>
      <c r="D406" s="200"/>
      <c r="E406" s="200"/>
      <c r="F406" s="200"/>
      <c r="G406" s="200"/>
      <c r="H406" s="200"/>
      <c r="I406" s="200"/>
      <c r="J406" s="200"/>
    </row>
    <row r="407" customFormat="false" ht="14.25" hidden="false" customHeight="false" outlineLevel="0" collapsed="false">
      <c r="A407" s="200"/>
      <c r="B407" s="204"/>
      <c r="C407" s="204"/>
      <c r="D407" s="200"/>
      <c r="E407" s="200"/>
      <c r="F407" s="200"/>
      <c r="G407" s="200"/>
      <c r="H407" s="200"/>
      <c r="I407" s="200"/>
      <c r="J407" s="200"/>
    </row>
    <row r="408" customFormat="false" ht="14.25" hidden="false" customHeight="false" outlineLevel="0" collapsed="false">
      <c r="A408" s="200"/>
      <c r="B408" s="204"/>
      <c r="C408" s="204"/>
      <c r="D408" s="200"/>
      <c r="E408" s="200"/>
      <c r="F408" s="200"/>
      <c r="G408" s="200"/>
      <c r="H408" s="200"/>
      <c r="I408" s="200"/>
      <c r="J408" s="200"/>
    </row>
    <row r="409" customFormat="false" ht="14.25" hidden="false" customHeight="false" outlineLevel="0" collapsed="false">
      <c r="A409" s="200"/>
      <c r="B409" s="204"/>
      <c r="C409" s="204"/>
      <c r="D409" s="200"/>
      <c r="E409" s="200"/>
      <c r="F409" s="200"/>
      <c r="G409" s="200"/>
      <c r="H409" s="200"/>
      <c r="I409" s="200"/>
      <c r="J409" s="200"/>
    </row>
    <row r="410" customFormat="false" ht="14.25" hidden="false" customHeight="false" outlineLevel="0" collapsed="false">
      <c r="A410" s="200"/>
      <c r="B410" s="204"/>
      <c r="C410" s="204"/>
      <c r="D410" s="200"/>
      <c r="E410" s="200"/>
      <c r="F410" s="200"/>
      <c r="G410" s="200"/>
      <c r="H410" s="200"/>
      <c r="I410" s="200"/>
      <c r="J410" s="200"/>
    </row>
    <row r="411" customFormat="false" ht="14.25" hidden="false" customHeight="false" outlineLevel="0" collapsed="false">
      <c r="A411" s="200"/>
      <c r="B411" s="204"/>
      <c r="C411" s="204"/>
      <c r="D411" s="200"/>
      <c r="E411" s="200"/>
      <c r="F411" s="200"/>
      <c r="G411" s="200"/>
      <c r="H411" s="200"/>
      <c r="I411" s="200"/>
      <c r="J411" s="200"/>
    </row>
    <row r="412" customFormat="false" ht="14.25" hidden="false" customHeight="false" outlineLevel="0" collapsed="false">
      <c r="A412" s="200"/>
      <c r="B412" s="204"/>
      <c r="C412" s="204"/>
      <c r="D412" s="200"/>
      <c r="E412" s="200"/>
      <c r="F412" s="200"/>
      <c r="G412" s="200"/>
      <c r="H412" s="200"/>
      <c r="I412" s="200"/>
      <c r="J412" s="200"/>
    </row>
    <row r="413" customFormat="false" ht="14.25" hidden="false" customHeight="false" outlineLevel="0" collapsed="false">
      <c r="A413" s="200"/>
      <c r="B413" s="204"/>
      <c r="C413" s="204"/>
      <c r="D413" s="200"/>
      <c r="E413" s="200"/>
      <c r="F413" s="200"/>
      <c r="G413" s="200"/>
      <c r="H413" s="200"/>
      <c r="I413" s="200"/>
      <c r="J413" s="200"/>
    </row>
    <row r="414" customFormat="false" ht="14.25" hidden="false" customHeight="false" outlineLevel="0" collapsed="false">
      <c r="A414" s="200"/>
      <c r="B414" s="204"/>
      <c r="C414" s="204"/>
      <c r="D414" s="200"/>
      <c r="E414" s="200"/>
      <c r="F414" s="200"/>
      <c r="G414" s="200"/>
      <c r="H414" s="200"/>
      <c r="I414" s="200"/>
      <c r="J414" s="200"/>
    </row>
    <row r="415" customFormat="false" ht="14.25" hidden="false" customHeight="false" outlineLevel="0" collapsed="false">
      <c r="A415" s="200"/>
      <c r="B415" s="204"/>
      <c r="C415" s="204"/>
      <c r="D415" s="200"/>
      <c r="E415" s="200"/>
      <c r="F415" s="200"/>
      <c r="G415" s="200"/>
      <c r="H415" s="200"/>
      <c r="I415" s="200"/>
      <c r="J415" s="200"/>
    </row>
    <row r="416" customFormat="false" ht="14.25" hidden="false" customHeight="false" outlineLevel="0" collapsed="false">
      <c r="A416" s="200"/>
      <c r="B416" s="204"/>
      <c r="C416" s="204"/>
      <c r="D416" s="200"/>
      <c r="E416" s="200"/>
      <c r="F416" s="200"/>
      <c r="G416" s="200"/>
      <c r="H416" s="200"/>
      <c r="I416" s="200"/>
      <c r="J416" s="200"/>
    </row>
    <row r="417" customFormat="false" ht="14.25" hidden="false" customHeight="false" outlineLevel="0" collapsed="false">
      <c r="A417" s="200"/>
      <c r="B417" s="204"/>
      <c r="C417" s="204"/>
      <c r="D417" s="200"/>
      <c r="E417" s="200"/>
      <c r="F417" s="200"/>
      <c r="G417" s="200"/>
      <c r="H417" s="200"/>
      <c r="I417" s="200"/>
      <c r="J417" s="200"/>
    </row>
    <row r="418" customFormat="false" ht="14.25" hidden="false" customHeight="false" outlineLevel="0" collapsed="false">
      <c r="A418" s="200"/>
      <c r="B418" s="204"/>
      <c r="C418" s="204"/>
      <c r="D418" s="200"/>
      <c r="E418" s="200"/>
      <c r="F418" s="200"/>
      <c r="G418" s="200"/>
      <c r="H418" s="200"/>
      <c r="I418" s="200"/>
      <c r="J418" s="200"/>
    </row>
    <row r="419" customFormat="false" ht="14.25" hidden="false" customHeight="false" outlineLevel="0" collapsed="false">
      <c r="A419" s="200"/>
      <c r="B419" s="204"/>
      <c r="C419" s="204"/>
      <c r="D419" s="200"/>
      <c r="E419" s="200"/>
      <c r="F419" s="200"/>
      <c r="G419" s="200"/>
      <c r="H419" s="200"/>
      <c r="I419" s="200"/>
      <c r="J419" s="200"/>
    </row>
    <row r="420" customFormat="false" ht="14.25" hidden="false" customHeight="false" outlineLevel="0" collapsed="false">
      <c r="A420" s="200"/>
      <c r="B420" s="204"/>
      <c r="C420" s="204"/>
      <c r="D420" s="200"/>
      <c r="E420" s="200"/>
      <c r="F420" s="200"/>
      <c r="G420" s="200"/>
      <c r="H420" s="200"/>
      <c r="I420" s="200"/>
      <c r="J420" s="200"/>
    </row>
    <row r="421" customFormat="false" ht="14.25" hidden="false" customHeight="false" outlineLevel="0" collapsed="false">
      <c r="A421" s="200"/>
      <c r="B421" s="204"/>
      <c r="C421" s="204"/>
      <c r="D421" s="200"/>
      <c r="E421" s="200"/>
      <c r="F421" s="200"/>
      <c r="G421" s="200"/>
      <c r="H421" s="200"/>
      <c r="I421" s="200"/>
      <c r="J421" s="200"/>
    </row>
    <row r="422" customFormat="false" ht="14.25" hidden="false" customHeight="false" outlineLevel="0" collapsed="false">
      <c r="A422" s="200"/>
      <c r="B422" s="204"/>
      <c r="C422" s="204"/>
      <c r="D422" s="200"/>
      <c r="E422" s="200"/>
      <c r="F422" s="200"/>
      <c r="G422" s="200"/>
      <c r="H422" s="200"/>
      <c r="I422" s="200"/>
      <c r="J422" s="200"/>
    </row>
    <row r="423" customFormat="false" ht="14.25" hidden="false" customHeight="false" outlineLevel="0" collapsed="false">
      <c r="A423" s="200"/>
      <c r="B423" s="204"/>
      <c r="C423" s="204"/>
      <c r="D423" s="200"/>
      <c r="E423" s="200"/>
      <c r="F423" s="200"/>
      <c r="G423" s="200"/>
      <c r="H423" s="200"/>
      <c r="I423" s="200"/>
      <c r="J423" s="200"/>
    </row>
    <row r="424" customFormat="false" ht="14.25" hidden="false" customHeight="false" outlineLevel="0" collapsed="false">
      <c r="A424" s="200"/>
      <c r="B424" s="204"/>
      <c r="C424" s="204"/>
      <c r="D424" s="200"/>
      <c r="E424" s="200"/>
      <c r="F424" s="200"/>
      <c r="G424" s="200"/>
      <c r="H424" s="200"/>
      <c r="I424" s="200"/>
      <c r="J424" s="200"/>
    </row>
    <row r="425" customFormat="false" ht="14.25" hidden="false" customHeight="false" outlineLevel="0" collapsed="false">
      <c r="A425" s="200"/>
      <c r="B425" s="204"/>
      <c r="C425" s="204"/>
      <c r="D425" s="200"/>
      <c r="E425" s="200"/>
      <c r="F425" s="200"/>
      <c r="G425" s="200"/>
      <c r="H425" s="200"/>
      <c r="I425" s="200"/>
      <c r="J425" s="200"/>
    </row>
    <row r="426" customFormat="false" ht="14.25" hidden="false" customHeight="false" outlineLevel="0" collapsed="false">
      <c r="A426" s="200"/>
      <c r="B426" s="204"/>
      <c r="C426" s="204"/>
      <c r="D426" s="200"/>
      <c r="E426" s="200"/>
      <c r="F426" s="200"/>
      <c r="G426" s="200"/>
      <c r="H426" s="200"/>
      <c r="I426" s="200"/>
      <c r="J426" s="200"/>
    </row>
    <row r="427" customFormat="false" ht="14.25" hidden="false" customHeight="false" outlineLevel="0" collapsed="false">
      <c r="A427" s="200"/>
      <c r="B427" s="204"/>
      <c r="C427" s="204"/>
      <c r="D427" s="200"/>
      <c r="E427" s="200"/>
      <c r="F427" s="200"/>
      <c r="G427" s="200"/>
      <c r="H427" s="200"/>
      <c r="I427" s="200"/>
      <c r="J427" s="200"/>
    </row>
    <row r="428" customFormat="false" ht="14.25" hidden="false" customHeight="false" outlineLevel="0" collapsed="false">
      <c r="A428" s="200"/>
      <c r="B428" s="204"/>
      <c r="C428" s="204"/>
      <c r="D428" s="200"/>
      <c r="E428" s="200"/>
      <c r="F428" s="200"/>
      <c r="G428" s="200"/>
      <c r="H428" s="200"/>
      <c r="I428" s="200"/>
      <c r="J428" s="200"/>
    </row>
    <row r="429" customFormat="false" ht="14.25" hidden="false" customHeight="false" outlineLevel="0" collapsed="false">
      <c r="A429" s="200"/>
      <c r="B429" s="204"/>
      <c r="C429" s="204"/>
      <c r="D429" s="200"/>
      <c r="E429" s="200"/>
      <c r="F429" s="200"/>
      <c r="G429" s="200"/>
      <c r="H429" s="200"/>
      <c r="I429" s="200"/>
      <c r="J429" s="200"/>
    </row>
    <row r="430" customFormat="false" ht="14.25" hidden="false" customHeight="false" outlineLevel="0" collapsed="false">
      <c r="A430" s="200"/>
      <c r="B430" s="204"/>
      <c r="C430" s="204"/>
      <c r="D430" s="200"/>
      <c r="E430" s="200"/>
      <c r="F430" s="200"/>
      <c r="G430" s="200"/>
      <c r="H430" s="200"/>
      <c r="I430" s="200"/>
      <c r="J430" s="200"/>
    </row>
    <row r="431" customFormat="false" ht="14.25" hidden="false" customHeight="false" outlineLevel="0" collapsed="false">
      <c r="A431" s="200"/>
      <c r="B431" s="204"/>
      <c r="C431" s="204"/>
      <c r="D431" s="200"/>
      <c r="E431" s="200"/>
      <c r="F431" s="200"/>
      <c r="G431" s="200"/>
      <c r="H431" s="200"/>
      <c r="I431" s="200"/>
      <c r="J431" s="200"/>
    </row>
    <row r="432" customFormat="false" ht="14.25" hidden="false" customHeight="false" outlineLevel="0" collapsed="false">
      <c r="A432" s="200"/>
      <c r="B432" s="204"/>
      <c r="C432" s="204"/>
      <c r="D432" s="200"/>
      <c r="E432" s="200"/>
      <c r="F432" s="200"/>
      <c r="G432" s="200"/>
      <c r="H432" s="200"/>
      <c r="I432" s="200"/>
      <c r="J432" s="200"/>
    </row>
    <row r="433" customFormat="false" ht="14.25" hidden="false" customHeight="false" outlineLevel="0" collapsed="false">
      <c r="A433" s="200"/>
      <c r="B433" s="204"/>
      <c r="C433" s="204"/>
      <c r="D433" s="200"/>
      <c r="E433" s="200"/>
      <c r="F433" s="200"/>
      <c r="G433" s="200"/>
      <c r="H433" s="200"/>
      <c r="I433" s="200"/>
      <c r="J433" s="200"/>
    </row>
    <row r="434" customFormat="false" ht="14.25" hidden="false" customHeight="false" outlineLevel="0" collapsed="false">
      <c r="A434" s="200"/>
      <c r="B434" s="204"/>
      <c r="C434" s="204"/>
      <c r="D434" s="200"/>
      <c r="E434" s="200"/>
      <c r="F434" s="200"/>
      <c r="G434" s="200"/>
      <c r="H434" s="200"/>
      <c r="I434" s="200"/>
      <c r="J434" s="200"/>
    </row>
    <row r="435" customFormat="false" ht="14.25" hidden="false" customHeight="false" outlineLevel="0" collapsed="false">
      <c r="A435" s="200"/>
      <c r="B435" s="204"/>
      <c r="C435" s="204"/>
      <c r="D435" s="200"/>
      <c r="E435" s="200"/>
      <c r="F435" s="200"/>
      <c r="G435" s="200"/>
      <c r="H435" s="200"/>
      <c r="I435" s="200"/>
      <c r="J435" s="200"/>
    </row>
    <row r="436" customFormat="false" ht="14.25" hidden="false" customHeight="false" outlineLevel="0" collapsed="false">
      <c r="A436" s="200"/>
      <c r="B436" s="204"/>
      <c r="C436" s="204"/>
      <c r="D436" s="200"/>
      <c r="E436" s="200"/>
      <c r="F436" s="200"/>
      <c r="G436" s="200"/>
      <c r="H436" s="200"/>
      <c r="I436" s="200"/>
      <c r="J436" s="200"/>
    </row>
    <row r="437" customFormat="false" ht="14.25" hidden="false" customHeight="false" outlineLevel="0" collapsed="false">
      <c r="A437" s="200"/>
      <c r="B437" s="204"/>
      <c r="C437" s="204"/>
      <c r="D437" s="200"/>
      <c r="E437" s="200"/>
      <c r="F437" s="200"/>
      <c r="G437" s="200"/>
      <c r="H437" s="200"/>
      <c r="I437" s="200"/>
      <c r="J437" s="200"/>
    </row>
    <row r="438" customFormat="false" ht="14.25" hidden="false" customHeight="false" outlineLevel="0" collapsed="false">
      <c r="A438" s="200"/>
      <c r="B438" s="204"/>
      <c r="C438" s="204"/>
      <c r="D438" s="200"/>
      <c r="E438" s="200"/>
      <c r="F438" s="200"/>
      <c r="G438" s="200"/>
      <c r="H438" s="200"/>
      <c r="I438" s="200"/>
      <c r="J438" s="200"/>
    </row>
    <row r="439" customFormat="false" ht="14.25" hidden="false" customHeight="false" outlineLevel="0" collapsed="false">
      <c r="A439" s="200"/>
      <c r="B439" s="204"/>
      <c r="C439" s="204"/>
      <c r="D439" s="200"/>
      <c r="E439" s="200"/>
      <c r="F439" s="200"/>
      <c r="G439" s="200"/>
      <c r="H439" s="200"/>
      <c r="I439" s="200"/>
      <c r="J439" s="200"/>
    </row>
    <row r="440" customFormat="false" ht="14.25" hidden="false" customHeight="false" outlineLevel="0" collapsed="false">
      <c r="A440" s="200"/>
      <c r="B440" s="204"/>
      <c r="C440" s="204"/>
      <c r="D440" s="200"/>
      <c r="E440" s="200"/>
      <c r="F440" s="200"/>
      <c r="G440" s="200"/>
      <c r="H440" s="200"/>
      <c r="I440" s="200"/>
      <c r="J440" s="200"/>
    </row>
    <row r="441" customFormat="false" ht="14.25" hidden="false" customHeight="false" outlineLevel="0" collapsed="false">
      <c r="A441" s="200"/>
      <c r="B441" s="204"/>
      <c r="C441" s="204"/>
      <c r="D441" s="200"/>
      <c r="E441" s="200"/>
      <c r="F441" s="200"/>
      <c r="G441" s="200"/>
      <c r="H441" s="200"/>
      <c r="I441" s="200"/>
      <c r="J441" s="200"/>
    </row>
    <row r="442" customFormat="false" ht="14.25" hidden="false" customHeight="false" outlineLevel="0" collapsed="false">
      <c r="A442" s="200"/>
      <c r="B442" s="204"/>
      <c r="C442" s="204"/>
      <c r="D442" s="200"/>
      <c r="E442" s="200"/>
      <c r="F442" s="200"/>
      <c r="G442" s="200"/>
      <c r="H442" s="200"/>
      <c r="I442" s="200"/>
      <c r="J442" s="200"/>
    </row>
    <row r="443" customFormat="false" ht="14.25" hidden="false" customHeight="false" outlineLevel="0" collapsed="false">
      <c r="A443" s="200"/>
      <c r="B443" s="204"/>
      <c r="C443" s="204"/>
      <c r="D443" s="200"/>
      <c r="E443" s="200"/>
      <c r="F443" s="200"/>
      <c r="G443" s="200"/>
      <c r="H443" s="200"/>
      <c r="I443" s="200"/>
      <c r="J443" s="200"/>
    </row>
    <row r="444" customFormat="false" ht="14.25" hidden="false" customHeight="false" outlineLevel="0" collapsed="false">
      <c r="A444" s="200"/>
      <c r="B444" s="204"/>
      <c r="C444" s="204"/>
      <c r="D444" s="200"/>
      <c r="E444" s="200"/>
      <c r="F444" s="200"/>
      <c r="G444" s="200"/>
      <c r="H444" s="200"/>
      <c r="I444" s="200"/>
      <c r="J444" s="200"/>
    </row>
    <row r="445" customFormat="false" ht="14.25" hidden="false" customHeight="false" outlineLevel="0" collapsed="false">
      <c r="A445" s="200"/>
      <c r="B445" s="204"/>
      <c r="C445" s="204"/>
      <c r="D445" s="200"/>
      <c r="E445" s="200"/>
      <c r="F445" s="200"/>
      <c r="G445" s="200"/>
      <c r="H445" s="200"/>
      <c r="I445" s="200"/>
      <c r="J445" s="200"/>
    </row>
    <row r="446" customFormat="false" ht="14.25" hidden="false" customHeight="false" outlineLevel="0" collapsed="false">
      <c r="A446" s="200"/>
      <c r="B446" s="204"/>
      <c r="C446" s="204"/>
      <c r="D446" s="200"/>
      <c r="E446" s="200"/>
      <c r="F446" s="200"/>
      <c r="G446" s="200"/>
      <c r="H446" s="200"/>
      <c r="I446" s="200"/>
      <c r="J446" s="200"/>
    </row>
    <row r="447" customFormat="false" ht="14.25" hidden="false" customHeight="false" outlineLevel="0" collapsed="false">
      <c r="A447" s="200"/>
      <c r="B447" s="204"/>
      <c r="C447" s="204"/>
      <c r="D447" s="200"/>
      <c r="E447" s="200"/>
      <c r="F447" s="200"/>
      <c r="G447" s="200"/>
      <c r="H447" s="200"/>
      <c r="I447" s="200"/>
      <c r="J447" s="200"/>
    </row>
    <row r="448" customFormat="false" ht="14.25" hidden="false" customHeight="false" outlineLevel="0" collapsed="false">
      <c r="A448" s="200"/>
      <c r="B448" s="204"/>
      <c r="C448" s="204"/>
      <c r="D448" s="200"/>
      <c r="E448" s="200"/>
      <c r="F448" s="200"/>
      <c r="G448" s="200"/>
      <c r="H448" s="200"/>
      <c r="I448" s="200"/>
      <c r="J448" s="200"/>
    </row>
    <row r="449" customFormat="false" ht="14.25" hidden="false" customHeight="false" outlineLevel="0" collapsed="false">
      <c r="A449" s="200"/>
      <c r="B449" s="204"/>
      <c r="C449" s="204"/>
      <c r="D449" s="200"/>
      <c r="E449" s="200"/>
      <c r="F449" s="200"/>
      <c r="G449" s="200"/>
      <c r="H449" s="200"/>
      <c r="I449" s="200"/>
      <c r="J449" s="200"/>
    </row>
    <row r="450" customFormat="false" ht="14.25" hidden="false" customHeight="false" outlineLevel="0" collapsed="false">
      <c r="A450" s="200"/>
      <c r="B450" s="204"/>
      <c r="C450" s="204"/>
      <c r="D450" s="200"/>
      <c r="E450" s="200"/>
      <c r="F450" s="200"/>
      <c r="G450" s="200"/>
      <c r="H450" s="200"/>
      <c r="I450" s="200"/>
      <c r="J450" s="200"/>
    </row>
    <row r="451" customFormat="false" ht="14.25" hidden="false" customHeight="false" outlineLevel="0" collapsed="false">
      <c r="A451" s="200"/>
      <c r="B451" s="204"/>
      <c r="C451" s="204"/>
      <c r="D451" s="200"/>
      <c r="E451" s="200"/>
      <c r="F451" s="200"/>
      <c r="G451" s="200"/>
      <c r="H451" s="200"/>
      <c r="I451" s="200"/>
      <c r="J451" s="200"/>
    </row>
    <row r="452" customFormat="false" ht="14.25" hidden="false" customHeight="false" outlineLevel="0" collapsed="false">
      <c r="A452" s="200"/>
      <c r="B452" s="204"/>
      <c r="C452" s="204"/>
      <c r="D452" s="200"/>
      <c r="E452" s="200"/>
      <c r="F452" s="200"/>
      <c r="G452" s="200"/>
      <c r="H452" s="200"/>
      <c r="I452" s="200"/>
      <c r="J452" s="200"/>
    </row>
    <row r="453" customFormat="false" ht="14.25" hidden="false" customHeight="false" outlineLevel="0" collapsed="false">
      <c r="A453" s="200"/>
      <c r="B453" s="204"/>
      <c r="C453" s="204"/>
      <c r="D453" s="200"/>
      <c r="E453" s="200"/>
      <c r="F453" s="200"/>
      <c r="G453" s="200"/>
      <c r="H453" s="200"/>
      <c r="I453" s="200"/>
      <c r="J453" s="200"/>
    </row>
    <row r="454" customFormat="false" ht="14.25" hidden="false" customHeight="false" outlineLevel="0" collapsed="false">
      <c r="A454" s="200"/>
      <c r="B454" s="204"/>
      <c r="C454" s="204"/>
      <c r="D454" s="200"/>
      <c r="E454" s="200"/>
      <c r="F454" s="200"/>
      <c r="G454" s="200"/>
      <c r="H454" s="200"/>
      <c r="I454" s="200"/>
      <c r="J454" s="200"/>
    </row>
    <row r="455" customFormat="false" ht="14.25" hidden="false" customHeight="false" outlineLevel="0" collapsed="false">
      <c r="A455" s="200"/>
      <c r="B455" s="204"/>
      <c r="C455" s="204"/>
      <c r="D455" s="200"/>
      <c r="E455" s="200"/>
      <c r="F455" s="200"/>
      <c r="G455" s="200"/>
      <c r="H455" s="200"/>
      <c r="I455" s="200"/>
      <c r="J455" s="200"/>
    </row>
    <row r="456" customFormat="false" ht="14.25" hidden="false" customHeight="false" outlineLevel="0" collapsed="false">
      <c r="A456" s="200"/>
      <c r="B456" s="204"/>
      <c r="C456" s="204"/>
      <c r="D456" s="200"/>
      <c r="E456" s="200"/>
      <c r="F456" s="200"/>
      <c r="G456" s="200"/>
      <c r="H456" s="200"/>
      <c r="I456" s="200"/>
      <c r="J456" s="200"/>
    </row>
    <row r="457" customFormat="false" ht="14.25" hidden="false" customHeight="false" outlineLevel="0" collapsed="false">
      <c r="A457" s="200"/>
      <c r="B457" s="204"/>
      <c r="C457" s="204"/>
      <c r="D457" s="200"/>
      <c r="E457" s="200"/>
      <c r="F457" s="200"/>
      <c r="G457" s="200"/>
      <c r="H457" s="200"/>
      <c r="I457" s="200"/>
      <c r="J457" s="200"/>
    </row>
    <row r="458" customFormat="false" ht="14.25" hidden="false" customHeight="false" outlineLevel="0" collapsed="false">
      <c r="A458" s="200"/>
      <c r="B458" s="204"/>
      <c r="C458" s="204"/>
      <c r="D458" s="200"/>
      <c r="E458" s="200"/>
      <c r="F458" s="200"/>
      <c r="G458" s="200"/>
      <c r="H458" s="200"/>
      <c r="I458" s="200"/>
      <c r="J458" s="200"/>
    </row>
    <row r="459" customFormat="false" ht="14.25" hidden="false" customHeight="false" outlineLevel="0" collapsed="false">
      <c r="A459" s="200"/>
      <c r="B459" s="204"/>
      <c r="C459" s="204"/>
      <c r="D459" s="200"/>
      <c r="E459" s="200"/>
      <c r="F459" s="200"/>
      <c r="G459" s="200"/>
      <c r="H459" s="200"/>
      <c r="I459" s="200"/>
      <c r="J459" s="200"/>
    </row>
    <row r="460" customFormat="false" ht="14.25" hidden="false" customHeight="false" outlineLevel="0" collapsed="false">
      <c r="A460" s="200"/>
      <c r="B460" s="204"/>
      <c r="C460" s="204"/>
      <c r="D460" s="200"/>
      <c r="E460" s="200"/>
      <c r="F460" s="200"/>
      <c r="G460" s="200"/>
      <c r="H460" s="200"/>
      <c r="I460" s="200"/>
      <c r="J460" s="200"/>
    </row>
    <row r="461" customFormat="false" ht="14.25" hidden="false" customHeight="false" outlineLevel="0" collapsed="false">
      <c r="A461" s="200"/>
      <c r="B461" s="204"/>
      <c r="C461" s="204"/>
      <c r="D461" s="200"/>
      <c r="E461" s="200"/>
      <c r="F461" s="200"/>
      <c r="G461" s="200"/>
      <c r="H461" s="200"/>
      <c r="I461" s="200"/>
      <c r="J461" s="200"/>
    </row>
    <row r="462" customFormat="false" ht="14.25" hidden="false" customHeight="false" outlineLevel="0" collapsed="false">
      <c r="A462" s="200"/>
      <c r="B462" s="204"/>
      <c r="C462" s="204"/>
      <c r="D462" s="200"/>
      <c r="E462" s="200"/>
      <c r="F462" s="200"/>
      <c r="G462" s="200"/>
      <c r="H462" s="200"/>
      <c r="I462" s="200"/>
      <c r="J462" s="200"/>
    </row>
    <row r="463" customFormat="false" ht="14.25" hidden="false" customHeight="false" outlineLevel="0" collapsed="false">
      <c r="A463" s="200"/>
      <c r="B463" s="204"/>
      <c r="C463" s="204"/>
      <c r="D463" s="200"/>
      <c r="E463" s="200"/>
      <c r="F463" s="200"/>
      <c r="G463" s="200"/>
      <c r="H463" s="200"/>
      <c r="I463" s="200"/>
      <c r="J463" s="200"/>
    </row>
    <row r="464" customFormat="false" ht="14.25" hidden="false" customHeight="false" outlineLevel="0" collapsed="false">
      <c r="A464" s="200"/>
      <c r="B464" s="204"/>
      <c r="C464" s="204"/>
      <c r="D464" s="200"/>
      <c r="E464" s="200"/>
      <c r="F464" s="200"/>
      <c r="G464" s="200"/>
      <c r="H464" s="200"/>
      <c r="I464" s="200"/>
      <c r="J464" s="200"/>
    </row>
    <row r="465" customFormat="false" ht="14.25" hidden="false" customHeight="false" outlineLevel="0" collapsed="false">
      <c r="A465" s="200"/>
      <c r="B465" s="204"/>
      <c r="C465" s="204"/>
      <c r="D465" s="200"/>
      <c r="E465" s="200"/>
      <c r="F465" s="200"/>
      <c r="G465" s="200"/>
      <c r="H465" s="200"/>
      <c r="I465" s="200"/>
      <c r="J465" s="200"/>
    </row>
    <row r="466" customFormat="false" ht="14.25" hidden="false" customHeight="false" outlineLevel="0" collapsed="false">
      <c r="A466" s="200"/>
      <c r="B466" s="204"/>
      <c r="C466" s="204"/>
      <c r="D466" s="200"/>
      <c r="E466" s="200"/>
      <c r="F466" s="200"/>
      <c r="G466" s="200"/>
      <c r="H466" s="200"/>
      <c r="I466" s="200"/>
      <c r="J466" s="200"/>
    </row>
    <row r="467" customFormat="false" ht="14.25" hidden="false" customHeight="false" outlineLevel="0" collapsed="false">
      <c r="A467" s="200"/>
      <c r="B467" s="204"/>
      <c r="C467" s="204"/>
      <c r="D467" s="200"/>
      <c r="E467" s="200"/>
      <c r="F467" s="200"/>
      <c r="G467" s="200"/>
      <c r="H467" s="200"/>
      <c r="I467" s="200"/>
      <c r="J467" s="200"/>
    </row>
    <row r="468" customFormat="false" ht="14.25" hidden="false" customHeight="false" outlineLevel="0" collapsed="false">
      <c r="A468" s="200"/>
      <c r="B468" s="204"/>
      <c r="C468" s="204"/>
      <c r="D468" s="200"/>
      <c r="E468" s="200"/>
      <c r="F468" s="200"/>
      <c r="G468" s="200"/>
      <c r="H468" s="200"/>
      <c r="I468" s="200"/>
      <c r="J468" s="200"/>
    </row>
    <row r="469" customFormat="false" ht="14.25" hidden="false" customHeight="false" outlineLevel="0" collapsed="false">
      <c r="A469" s="200"/>
      <c r="B469" s="204"/>
      <c r="C469" s="204"/>
      <c r="D469" s="200"/>
      <c r="E469" s="200"/>
      <c r="F469" s="200"/>
      <c r="G469" s="200"/>
      <c r="H469" s="200"/>
      <c r="I469" s="200"/>
      <c r="J469" s="200"/>
    </row>
    <row r="470" customFormat="false" ht="14.25" hidden="false" customHeight="false" outlineLevel="0" collapsed="false">
      <c r="A470" s="200"/>
      <c r="B470" s="204"/>
      <c r="C470" s="204"/>
      <c r="D470" s="200"/>
      <c r="E470" s="200"/>
      <c r="F470" s="200"/>
      <c r="G470" s="200"/>
      <c r="H470" s="200"/>
      <c r="I470" s="200"/>
      <c r="J470" s="200"/>
    </row>
    <row r="471" customFormat="false" ht="14.25" hidden="false" customHeight="false" outlineLevel="0" collapsed="false">
      <c r="A471" s="200"/>
      <c r="B471" s="204"/>
      <c r="C471" s="204"/>
      <c r="D471" s="200"/>
      <c r="E471" s="200"/>
      <c r="F471" s="200"/>
      <c r="G471" s="200"/>
      <c r="H471" s="200"/>
      <c r="I471" s="200"/>
      <c r="J471" s="200"/>
    </row>
    <row r="472" customFormat="false" ht="14.25" hidden="false" customHeight="false" outlineLevel="0" collapsed="false">
      <c r="A472" s="200"/>
      <c r="B472" s="204"/>
      <c r="C472" s="204"/>
      <c r="D472" s="200"/>
      <c r="E472" s="200"/>
      <c r="F472" s="200"/>
      <c r="G472" s="200"/>
      <c r="H472" s="200"/>
      <c r="I472" s="200"/>
      <c r="J472" s="200"/>
    </row>
    <row r="473" customFormat="false" ht="14.25" hidden="false" customHeight="false" outlineLevel="0" collapsed="false">
      <c r="A473" s="200"/>
      <c r="B473" s="204"/>
      <c r="C473" s="204"/>
      <c r="D473" s="200"/>
      <c r="E473" s="200"/>
      <c r="F473" s="200"/>
      <c r="G473" s="200"/>
      <c r="H473" s="200"/>
      <c r="I473" s="200"/>
      <c r="J473" s="200"/>
    </row>
    <row r="474" customFormat="false" ht="14.25" hidden="false" customHeight="false" outlineLevel="0" collapsed="false">
      <c r="A474" s="200"/>
      <c r="B474" s="204"/>
      <c r="C474" s="204"/>
      <c r="D474" s="200"/>
      <c r="E474" s="200"/>
      <c r="F474" s="200"/>
      <c r="G474" s="200"/>
      <c r="H474" s="200"/>
      <c r="I474" s="200"/>
      <c r="J474" s="200"/>
    </row>
    <row r="475" customFormat="false" ht="14.25" hidden="false" customHeight="false" outlineLevel="0" collapsed="false">
      <c r="A475" s="200"/>
      <c r="B475" s="204"/>
      <c r="C475" s="204"/>
      <c r="D475" s="200"/>
      <c r="E475" s="200"/>
      <c r="F475" s="200"/>
      <c r="G475" s="200"/>
      <c r="H475" s="200"/>
      <c r="I475" s="200"/>
      <c r="J475" s="200"/>
    </row>
    <row r="476" customFormat="false" ht="14.25" hidden="false" customHeight="false" outlineLevel="0" collapsed="false">
      <c r="A476" s="200"/>
      <c r="B476" s="204"/>
      <c r="C476" s="204"/>
      <c r="D476" s="200"/>
      <c r="E476" s="200"/>
      <c r="F476" s="200"/>
      <c r="G476" s="200"/>
      <c r="H476" s="200"/>
      <c r="I476" s="200"/>
      <c r="J476" s="200"/>
    </row>
    <row r="477" customFormat="false" ht="14.25" hidden="false" customHeight="false" outlineLevel="0" collapsed="false">
      <c r="A477" s="200"/>
      <c r="B477" s="204"/>
      <c r="C477" s="204"/>
      <c r="D477" s="200"/>
      <c r="E477" s="200"/>
      <c r="F477" s="200"/>
      <c r="G477" s="200"/>
      <c r="H477" s="200"/>
      <c r="I477" s="200"/>
      <c r="J477" s="200"/>
    </row>
    <row r="478" customFormat="false" ht="14.25" hidden="false" customHeight="false" outlineLevel="0" collapsed="false">
      <c r="A478" s="200"/>
      <c r="B478" s="204"/>
      <c r="C478" s="204"/>
      <c r="D478" s="200"/>
      <c r="E478" s="200"/>
      <c r="F478" s="200"/>
      <c r="G478" s="200"/>
      <c r="H478" s="200"/>
      <c r="I478" s="200"/>
      <c r="J478" s="200"/>
    </row>
    <row r="479" customFormat="false" ht="14.25" hidden="false" customHeight="false" outlineLevel="0" collapsed="false">
      <c r="A479" s="200"/>
      <c r="B479" s="204"/>
      <c r="C479" s="204"/>
      <c r="D479" s="200"/>
      <c r="E479" s="200"/>
      <c r="F479" s="200"/>
      <c r="G479" s="200"/>
      <c r="H479" s="200"/>
      <c r="I479" s="200"/>
      <c r="J479" s="200"/>
    </row>
    <row r="480" customFormat="false" ht="14.25" hidden="false" customHeight="false" outlineLevel="0" collapsed="false">
      <c r="A480" s="200"/>
      <c r="B480" s="204"/>
      <c r="C480" s="204"/>
      <c r="D480" s="200"/>
      <c r="E480" s="200"/>
      <c r="F480" s="200"/>
      <c r="G480" s="200"/>
      <c r="H480" s="200"/>
      <c r="I480" s="200"/>
      <c r="J480" s="200"/>
    </row>
    <row r="481" customFormat="false" ht="14.25" hidden="false" customHeight="false" outlineLevel="0" collapsed="false">
      <c r="A481" s="200"/>
      <c r="B481" s="204"/>
      <c r="C481" s="204"/>
      <c r="D481" s="200"/>
      <c r="E481" s="200"/>
      <c r="F481" s="200"/>
      <c r="G481" s="200"/>
      <c r="H481" s="200"/>
      <c r="I481" s="200"/>
      <c r="J481" s="200"/>
    </row>
    <row r="482" customFormat="false" ht="14.25" hidden="false" customHeight="false" outlineLevel="0" collapsed="false">
      <c r="A482" s="200"/>
      <c r="B482" s="204"/>
      <c r="C482" s="204"/>
      <c r="D482" s="200"/>
      <c r="E482" s="200"/>
      <c r="F482" s="200"/>
      <c r="G482" s="200"/>
      <c r="H482" s="200"/>
      <c r="I482" s="200"/>
      <c r="J482" s="200"/>
    </row>
    <row r="483" customFormat="false" ht="14.25" hidden="false" customHeight="false" outlineLevel="0" collapsed="false">
      <c r="A483" s="200"/>
      <c r="B483" s="204"/>
      <c r="C483" s="204"/>
      <c r="D483" s="200"/>
      <c r="E483" s="200"/>
      <c r="F483" s="200"/>
      <c r="G483" s="200"/>
      <c r="H483" s="200"/>
      <c r="I483" s="200"/>
      <c r="J483" s="200"/>
    </row>
    <row r="484" customFormat="false" ht="14.25" hidden="false" customHeight="false" outlineLevel="0" collapsed="false">
      <c r="A484" s="200"/>
      <c r="B484" s="204"/>
      <c r="C484" s="204"/>
      <c r="D484" s="200"/>
      <c r="E484" s="200"/>
      <c r="F484" s="200"/>
      <c r="G484" s="200"/>
      <c r="H484" s="200"/>
      <c r="I484" s="200"/>
      <c r="J484" s="200"/>
    </row>
    <row r="485" customFormat="false" ht="14.25" hidden="false" customHeight="false" outlineLevel="0" collapsed="false">
      <c r="A485" s="200"/>
      <c r="B485" s="204"/>
      <c r="C485" s="204"/>
      <c r="D485" s="200"/>
      <c r="E485" s="200"/>
      <c r="F485" s="200"/>
      <c r="G485" s="200"/>
      <c r="H485" s="200"/>
      <c r="I485" s="200"/>
      <c r="J485" s="200"/>
    </row>
    <row r="486" customFormat="false" ht="14.25" hidden="false" customHeight="false" outlineLevel="0" collapsed="false">
      <c r="A486" s="200"/>
      <c r="B486" s="204"/>
      <c r="C486" s="204"/>
      <c r="D486" s="200"/>
      <c r="E486" s="200"/>
      <c r="F486" s="200"/>
      <c r="G486" s="200"/>
      <c r="H486" s="200"/>
      <c r="I486" s="200"/>
      <c r="J486" s="200"/>
    </row>
    <row r="487" customFormat="false" ht="14.25" hidden="false" customHeight="false" outlineLevel="0" collapsed="false">
      <c r="A487" s="200"/>
      <c r="B487" s="204"/>
      <c r="C487" s="204"/>
      <c r="D487" s="200"/>
      <c r="E487" s="200"/>
      <c r="F487" s="200"/>
      <c r="G487" s="200"/>
      <c r="H487" s="200"/>
      <c r="I487" s="200"/>
      <c r="J487" s="200"/>
    </row>
    <row r="488" customFormat="false" ht="14.25" hidden="false" customHeight="false" outlineLevel="0" collapsed="false">
      <c r="A488" s="200"/>
      <c r="B488" s="204"/>
      <c r="C488" s="204"/>
      <c r="D488" s="200"/>
      <c r="E488" s="200"/>
      <c r="F488" s="200"/>
      <c r="G488" s="200"/>
      <c r="H488" s="200"/>
      <c r="I488" s="200"/>
      <c r="J488" s="200"/>
    </row>
    <row r="489" customFormat="false" ht="14.25" hidden="false" customHeight="false" outlineLevel="0" collapsed="false">
      <c r="A489" s="200"/>
      <c r="B489" s="204"/>
      <c r="C489" s="204"/>
      <c r="D489" s="200"/>
      <c r="E489" s="200"/>
      <c r="F489" s="200"/>
      <c r="G489" s="200"/>
      <c r="H489" s="200"/>
      <c r="I489" s="200"/>
      <c r="J489" s="200"/>
    </row>
    <row r="490" customFormat="false" ht="14.25" hidden="false" customHeight="false" outlineLevel="0" collapsed="false">
      <c r="A490" s="200"/>
      <c r="B490" s="204"/>
      <c r="C490" s="204"/>
      <c r="D490" s="200"/>
      <c r="E490" s="200"/>
      <c r="F490" s="200"/>
      <c r="G490" s="200"/>
      <c r="H490" s="200"/>
      <c r="I490" s="200"/>
      <c r="J490" s="200"/>
    </row>
    <row r="491" customFormat="false" ht="14.25" hidden="false" customHeight="false" outlineLevel="0" collapsed="false">
      <c r="A491" s="200"/>
      <c r="B491" s="204"/>
      <c r="C491" s="204"/>
      <c r="D491" s="200"/>
      <c r="E491" s="200"/>
      <c r="F491" s="200"/>
      <c r="G491" s="200"/>
      <c r="H491" s="200"/>
      <c r="I491" s="200"/>
      <c r="J491" s="200"/>
    </row>
    <row r="492" customFormat="false" ht="14.25" hidden="false" customHeight="false" outlineLevel="0" collapsed="false">
      <c r="A492" s="200"/>
      <c r="B492" s="204"/>
      <c r="C492" s="204"/>
      <c r="D492" s="200"/>
      <c r="E492" s="200"/>
      <c r="F492" s="200"/>
      <c r="G492" s="200"/>
      <c r="H492" s="200"/>
      <c r="I492" s="200"/>
      <c r="J492" s="200"/>
    </row>
    <row r="493" customFormat="false" ht="14.25" hidden="false" customHeight="false" outlineLevel="0" collapsed="false">
      <c r="A493" s="200"/>
      <c r="B493" s="204"/>
      <c r="C493" s="204"/>
      <c r="D493" s="200"/>
      <c r="E493" s="200"/>
      <c r="F493" s="200"/>
      <c r="G493" s="200"/>
      <c r="H493" s="200"/>
      <c r="I493" s="200"/>
      <c r="J493" s="200"/>
    </row>
    <row r="494" customFormat="false" ht="14.25" hidden="false" customHeight="false" outlineLevel="0" collapsed="false">
      <c r="A494" s="200"/>
      <c r="B494" s="204"/>
      <c r="C494" s="204"/>
      <c r="D494" s="200"/>
      <c r="E494" s="200"/>
      <c r="F494" s="200"/>
      <c r="G494" s="200"/>
      <c r="H494" s="200"/>
      <c r="I494" s="200"/>
      <c r="J494" s="200"/>
    </row>
    <row r="495" customFormat="false" ht="14.25" hidden="false" customHeight="false" outlineLevel="0" collapsed="false">
      <c r="A495" s="200"/>
      <c r="B495" s="204"/>
      <c r="C495" s="204"/>
      <c r="D495" s="200"/>
      <c r="E495" s="200"/>
      <c r="F495" s="200"/>
      <c r="G495" s="200"/>
      <c r="H495" s="200"/>
      <c r="I495" s="200"/>
      <c r="J495" s="200"/>
    </row>
    <row r="496" customFormat="false" ht="14.25" hidden="false" customHeight="false" outlineLevel="0" collapsed="false">
      <c r="A496" s="200"/>
      <c r="B496" s="204"/>
      <c r="C496" s="204"/>
      <c r="D496" s="200"/>
      <c r="E496" s="200"/>
      <c r="F496" s="200"/>
      <c r="G496" s="200"/>
      <c r="H496" s="200"/>
      <c r="I496" s="200"/>
      <c r="J496" s="200"/>
    </row>
    <row r="497" customFormat="false" ht="14.25" hidden="false" customHeight="false" outlineLevel="0" collapsed="false">
      <c r="A497" s="200"/>
      <c r="B497" s="204"/>
      <c r="C497" s="204"/>
      <c r="D497" s="200"/>
      <c r="E497" s="200"/>
      <c r="F497" s="200"/>
      <c r="G497" s="200"/>
      <c r="H497" s="200"/>
      <c r="I497" s="200"/>
      <c r="J497" s="200"/>
    </row>
    <row r="498" customFormat="false" ht="14.25" hidden="false" customHeight="false" outlineLevel="0" collapsed="false">
      <c r="A498" s="200"/>
      <c r="B498" s="204"/>
      <c r="C498" s="204"/>
      <c r="D498" s="200"/>
      <c r="E498" s="200"/>
      <c r="F498" s="200"/>
      <c r="G498" s="200"/>
      <c r="H498" s="200"/>
      <c r="I498" s="200"/>
      <c r="J498" s="200"/>
    </row>
    <row r="499" customFormat="false" ht="14.25" hidden="false" customHeight="false" outlineLevel="0" collapsed="false">
      <c r="A499" s="200"/>
      <c r="B499" s="204"/>
      <c r="C499" s="204"/>
      <c r="D499" s="200"/>
      <c r="E499" s="200"/>
      <c r="F499" s="200"/>
      <c r="G499" s="200"/>
      <c r="H499" s="200"/>
      <c r="I499" s="200"/>
      <c r="J499" s="200"/>
    </row>
    <row r="500" customFormat="false" ht="14.25" hidden="false" customHeight="false" outlineLevel="0" collapsed="false">
      <c r="A500" s="200"/>
      <c r="B500" s="204"/>
      <c r="C500" s="204"/>
      <c r="D500" s="200"/>
      <c r="E500" s="200"/>
      <c r="F500" s="200"/>
      <c r="G500" s="200"/>
      <c r="H500" s="200"/>
      <c r="I500" s="200"/>
      <c r="J500" s="200"/>
    </row>
    <row r="501" customFormat="false" ht="14.25" hidden="false" customHeight="false" outlineLevel="0" collapsed="false">
      <c r="A501" s="200"/>
      <c r="B501" s="204"/>
      <c r="C501" s="204"/>
      <c r="D501" s="200"/>
      <c r="E501" s="200"/>
      <c r="F501" s="200"/>
      <c r="G501" s="200"/>
      <c r="H501" s="200"/>
      <c r="I501" s="200"/>
      <c r="J501" s="200"/>
    </row>
    <row r="502" customFormat="false" ht="14.25" hidden="false" customHeight="false" outlineLevel="0" collapsed="false">
      <c r="A502" s="200"/>
      <c r="B502" s="204"/>
      <c r="C502" s="204"/>
      <c r="D502" s="200"/>
      <c r="E502" s="200"/>
      <c r="F502" s="200"/>
      <c r="G502" s="200"/>
      <c r="H502" s="200"/>
      <c r="I502" s="200"/>
      <c r="J502" s="200"/>
    </row>
    <row r="503" customFormat="false" ht="14.25" hidden="false" customHeight="false" outlineLevel="0" collapsed="false">
      <c r="A503" s="200"/>
      <c r="B503" s="204"/>
      <c r="C503" s="204"/>
      <c r="D503" s="200"/>
      <c r="E503" s="200"/>
      <c r="F503" s="200"/>
      <c r="G503" s="200"/>
      <c r="H503" s="200"/>
      <c r="I503" s="200"/>
      <c r="J503" s="200"/>
    </row>
    <row r="504" customFormat="false" ht="14.25" hidden="false" customHeight="false" outlineLevel="0" collapsed="false">
      <c r="A504" s="200"/>
      <c r="B504" s="204"/>
      <c r="C504" s="204"/>
      <c r="D504" s="200"/>
      <c r="E504" s="200"/>
      <c r="F504" s="200"/>
      <c r="G504" s="200"/>
      <c r="H504" s="200"/>
      <c r="I504" s="200"/>
      <c r="J504" s="200"/>
    </row>
    <row r="505" customFormat="false" ht="14.25" hidden="false" customHeight="false" outlineLevel="0" collapsed="false">
      <c r="A505" s="200"/>
      <c r="B505" s="204"/>
      <c r="C505" s="204"/>
      <c r="D505" s="200"/>
      <c r="E505" s="200"/>
      <c r="F505" s="200"/>
      <c r="G505" s="200"/>
      <c r="H505" s="200"/>
      <c r="I505" s="200"/>
      <c r="J505" s="200"/>
    </row>
    <row r="506" customFormat="false" ht="14.25" hidden="false" customHeight="false" outlineLevel="0" collapsed="false">
      <c r="A506" s="200"/>
      <c r="B506" s="204"/>
      <c r="C506" s="204"/>
      <c r="D506" s="200"/>
      <c r="E506" s="200"/>
      <c r="F506" s="200"/>
      <c r="G506" s="200"/>
      <c r="H506" s="200"/>
      <c r="I506" s="200"/>
      <c r="J506" s="200"/>
    </row>
    <row r="507" customFormat="false" ht="14.25" hidden="false" customHeight="false" outlineLevel="0" collapsed="false">
      <c r="A507" s="200"/>
      <c r="B507" s="204"/>
      <c r="C507" s="204"/>
      <c r="D507" s="200"/>
      <c r="E507" s="200"/>
      <c r="F507" s="200"/>
      <c r="G507" s="200"/>
      <c r="H507" s="200"/>
      <c r="I507" s="200"/>
      <c r="J507" s="200"/>
    </row>
    <row r="508" customFormat="false" ht="14.25" hidden="false" customHeight="false" outlineLevel="0" collapsed="false">
      <c r="A508" s="200"/>
      <c r="B508" s="204"/>
      <c r="C508" s="204"/>
      <c r="D508" s="200"/>
      <c r="E508" s="200"/>
      <c r="F508" s="200"/>
      <c r="G508" s="200"/>
      <c r="H508" s="200"/>
      <c r="I508" s="200"/>
      <c r="J508" s="200"/>
    </row>
    <row r="509" customFormat="false" ht="14.25" hidden="false" customHeight="false" outlineLevel="0" collapsed="false">
      <c r="A509" s="200"/>
      <c r="B509" s="204"/>
      <c r="C509" s="204"/>
      <c r="D509" s="200"/>
      <c r="E509" s="200"/>
      <c r="F509" s="200"/>
      <c r="G509" s="200"/>
      <c r="H509" s="200"/>
      <c r="I509" s="200"/>
      <c r="J509" s="200"/>
    </row>
    <row r="510" customFormat="false" ht="14.25" hidden="false" customHeight="false" outlineLevel="0" collapsed="false">
      <c r="A510" s="200"/>
      <c r="B510" s="204"/>
      <c r="C510" s="204"/>
      <c r="D510" s="200"/>
      <c r="E510" s="200"/>
      <c r="F510" s="200"/>
      <c r="G510" s="200"/>
      <c r="H510" s="200"/>
      <c r="I510" s="200"/>
      <c r="J510" s="200"/>
    </row>
    <row r="511" customFormat="false" ht="14.25" hidden="false" customHeight="false" outlineLevel="0" collapsed="false">
      <c r="A511" s="200"/>
      <c r="B511" s="204"/>
      <c r="C511" s="204"/>
      <c r="D511" s="200"/>
      <c r="E511" s="200"/>
      <c r="F511" s="200"/>
      <c r="G511" s="200"/>
      <c r="H511" s="200"/>
      <c r="I511" s="200"/>
      <c r="J511" s="200"/>
    </row>
    <row r="512" customFormat="false" ht="14.25" hidden="false" customHeight="false" outlineLevel="0" collapsed="false">
      <c r="A512" s="200"/>
      <c r="B512" s="204"/>
      <c r="C512" s="204"/>
      <c r="D512" s="200"/>
      <c r="E512" s="200"/>
      <c r="F512" s="200"/>
      <c r="G512" s="200"/>
      <c r="H512" s="200"/>
      <c r="I512" s="200"/>
      <c r="J512" s="200"/>
    </row>
    <row r="513" customFormat="false" ht="14.25" hidden="false" customHeight="false" outlineLevel="0" collapsed="false">
      <c r="A513" s="200"/>
      <c r="B513" s="204"/>
      <c r="C513" s="204"/>
      <c r="D513" s="200"/>
      <c r="E513" s="200"/>
      <c r="F513" s="200"/>
      <c r="G513" s="200"/>
      <c r="H513" s="200"/>
      <c r="I513" s="200"/>
      <c r="J513" s="200"/>
    </row>
    <row r="514" customFormat="false" ht="14.25" hidden="false" customHeight="false" outlineLevel="0" collapsed="false">
      <c r="A514" s="200"/>
      <c r="B514" s="204"/>
      <c r="C514" s="204"/>
      <c r="D514" s="200"/>
      <c r="E514" s="200"/>
      <c r="F514" s="200"/>
      <c r="G514" s="200"/>
      <c r="H514" s="200"/>
      <c r="I514" s="200"/>
      <c r="J514" s="200"/>
    </row>
    <row r="515" customFormat="false" ht="14.25" hidden="false" customHeight="false" outlineLevel="0" collapsed="false">
      <c r="A515" s="200"/>
      <c r="B515" s="204"/>
      <c r="C515" s="204"/>
      <c r="D515" s="200"/>
      <c r="E515" s="200"/>
      <c r="F515" s="200"/>
      <c r="G515" s="200"/>
      <c r="H515" s="200"/>
      <c r="I515" s="200"/>
      <c r="J515" s="200"/>
    </row>
    <row r="516" customFormat="false" ht="14.25" hidden="false" customHeight="false" outlineLevel="0" collapsed="false">
      <c r="A516" s="200"/>
      <c r="B516" s="204"/>
      <c r="C516" s="204"/>
      <c r="D516" s="200"/>
      <c r="E516" s="200"/>
      <c r="F516" s="200"/>
      <c r="G516" s="200"/>
      <c r="H516" s="200"/>
      <c r="I516" s="200"/>
      <c r="J516" s="200"/>
    </row>
    <row r="517" customFormat="false" ht="14.25" hidden="false" customHeight="false" outlineLevel="0" collapsed="false">
      <c r="A517" s="200"/>
      <c r="B517" s="204"/>
      <c r="C517" s="204"/>
      <c r="D517" s="200"/>
      <c r="E517" s="200"/>
      <c r="F517" s="200"/>
      <c r="G517" s="200"/>
      <c r="H517" s="200"/>
      <c r="I517" s="200"/>
      <c r="J517" s="200"/>
    </row>
    <row r="518" customFormat="false" ht="14.25" hidden="false" customHeight="false" outlineLevel="0" collapsed="false">
      <c r="A518" s="200"/>
      <c r="B518" s="204"/>
      <c r="C518" s="204"/>
      <c r="D518" s="200"/>
      <c r="E518" s="200"/>
      <c r="F518" s="200"/>
      <c r="G518" s="200"/>
      <c r="H518" s="200"/>
      <c r="I518" s="200"/>
      <c r="J518" s="200"/>
    </row>
    <row r="519" customFormat="false" ht="14.25" hidden="false" customHeight="false" outlineLevel="0" collapsed="false">
      <c r="A519" s="200"/>
      <c r="B519" s="204"/>
      <c r="C519" s="204"/>
      <c r="D519" s="200"/>
      <c r="E519" s="200"/>
      <c r="F519" s="200"/>
      <c r="G519" s="200"/>
      <c r="H519" s="200"/>
      <c r="I519" s="200"/>
      <c r="J519" s="200"/>
    </row>
    <row r="520" customFormat="false" ht="14.25" hidden="false" customHeight="false" outlineLevel="0" collapsed="false">
      <c r="A520" s="200"/>
      <c r="B520" s="204"/>
      <c r="C520" s="204"/>
      <c r="D520" s="200"/>
      <c r="E520" s="200"/>
      <c r="F520" s="200"/>
      <c r="G520" s="200"/>
      <c r="H520" s="200"/>
      <c r="I520" s="200"/>
      <c r="J520" s="200"/>
    </row>
    <row r="521" customFormat="false" ht="14.25" hidden="false" customHeight="false" outlineLevel="0" collapsed="false">
      <c r="A521" s="200"/>
      <c r="B521" s="204"/>
      <c r="C521" s="204"/>
      <c r="D521" s="200"/>
      <c r="E521" s="200"/>
      <c r="F521" s="200"/>
      <c r="G521" s="200"/>
      <c r="H521" s="200"/>
      <c r="I521" s="200"/>
      <c r="J521" s="200"/>
    </row>
    <row r="522" customFormat="false" ht="14.25" hidden="false" customHeight="false" outlineLevel="0" collapsed="false">
      <c r="A522" s="200"/>
      <c r="B522" s="204"/>
      <c r="C522" s="204"/>
      <c r="D522" s="200"/>
      <c r="E522" s="200"/>
      <c r="F522" s="200"/>
      <c r="G522" s="200"/>
      <c r="H522" s="200"/>
      <c r="I522" s="200"/>
      <c r="J522" s="200"/>
    </row>
    <row r="523" customFormat="false" ht="14.25" hidden="false" customHeight="false" outlineLevel="0" collapsed="false">
      <c r="A523" s="200"/>
      <c r="B523" s="204"/>
      <c r="C523" s="204"/>
      <c r="D523" s="200"/>
      <c r="E523" s="200"/>
      <c r="F523" s="200"/>
      <c r="G523" s="200"/>
      <c r="H523" s="200"/>
      <c r="I523" s="200"/>
      <c r="J523" s="200"/>
    </row>
    <row r="524" customFormat="false" ht="14.25" hidden="false" customHeight="false" outlineLevel="0" collapsed="false">
      <c r="A524" s="200"/>
      <c r="B524" s="204"/>
      <c r="C524" s="204"/>
      <c r="D524" s="200"/>
      <c r="E524" s="200"/>
      <c r="F524" s="200"/>
      <c r="G524" s="200"/>
      <c r="H524" s="200"/>
      <c r="I524" s="200"/>
      <c r="J524" s="200"/>
    </row>
    <row r="525" customFormat="false" ht="14.25" hidden="false" customHeight="false" outlineLevel="0" collapsed="false">
      <c r="A525" s="200"/>
      <c r="B525" s="204"/>
      <c r="C525" s="204"/>
      <c r="D525" s="200"/>
      <c r="E525" s="200"/>
      <c r="F525" s="200"/>
      <c r="G525" s="200"/>
      <c r="H525" s="200"/>
      <c r="I525" s="200"/>
      <c r="J525" s="200"/>
    </row>
    <row r="526" customFormat="false" ht="14.25" hidden="false" customHeight="false" outlineLevel="0" collapsed="false">
      <c r="A526" s="200"/>
      <c r="B526" s="204"/>
      <c r="C526" s="204"/>
      <c r="D526" s="200"/>
      <c r="E526" s="200"/>
      <c r="F526" s="200"/>
      <c r="G526" s="200"/>
      <c r="H526" s="200"/>
      <c r="I526" s="200"/>
      <c r="J526" s="200"/>
    </row>
    <row r="527" customFormat="false" ht="14.25" hidden="false" customHeight="false" outlineLevel="0" collapsed="false">
      <c r="A527" s="200"/>
      <c r="B527" s="204"/>
      <c r="C527" s="204"/>
      <c r="D527" s="200"/>
      <c r="E527" s="200"/>
      <c r="F527" s="200"/>
      <c r="G527" s="200"/>
      <c r="H527" s="200"/>
      <c r="I527" s="200"/>
      <c r="J527" s="200"/>
    </row>
    <row r="528" customFormat="false" ht="14.25" hidden="false" customHeight="false" outlineLevel="0" collapsed="false">
      <c r="A528" s="200"/>
      <c r="B528" s="204"/>
      <c r="C528" s="204"/>
      <c r="D528" s="200"/>
      <c r="E528" s="200"/>
      <c r="F528" s="200"/>
      <c r="G528" s="200"/>
      <c r="H528" s="200"/>
      <c r="I528" s="200"/>
      <c r="J528" s="200"/>
    </row>
    <row r="529" customFormat="false" ht="14.25" hidden="false" customHeight="false" outlineLevel="0" collapsed="false">
      <c r="A529" s="200"/>
      <c r="B529" s="204"/>
      <c r="C529" s="204"/>
      <c r="D529" s="200"/>
      <c r="E529" s="200"/>
      <c r="F529" s="200"/>
      <c r="G529" s="200"/>
      <c r="H529" s="200"/>
      <c r="I529" s="200"/>
      <c r="J529" s="200"/>
    </row>
    <row r="530" customFormat="false" ht="14.25" hidden="false" customHeight="false" outlineLevel="0" collapsed="false">
      <c r="A530" s="200"/>
      <c r="B530" s="204"/>
      <c r="C530" s="204"/>
      <c r="D530" s="200"/>
      <c r="E530" s="200"/>
      <c r="F530" s="200"/>
      <c r="G530" s="200"/>
      <c r="H530" s="200"/>
      <c r="I530" s="200"/>
      <c r="J530" s="200"/>
    </row>
    <row r="531" customFormat="false" ht="14.25" hidden="false" customHeight="false" outlineLevel="0" collapsed="false">
      <c r="A531" s="200"/>
      <c r="B531" s="204"/>
      <c r="C531" s="204"/>
      <c r="D531" s="200"/>
      <c r="E531" s="200"/>
      <c r="F531" s="200"/>
      <c r="G531" s="200"/>
      <c r="H531" s="200"/>
      <c r="I531" s="200"/>
      <c r="J531" s="200"/>
    </row>
    <row r="532" customFormat="false" ht="14.25" hidden="false" customHeight="false" outlineLevel="0" collapsed="false">
      <c r="A532" s="200"/>
      <c r="B532" s="204"/>
      <c r="C532" s="204"/>
      <c r="D532" s="200"/>
      <c r="E532" s="200"/>
      <c r="F532" s="200"/>
      <c r="G532" s="200"/>
      <c r="H532" s="200"/>
      <c r="I532" s="200"/>
      <c r="J532" s="200"/>
    </row>
    <row r="533" customFormat="false" ht="14.25" hidden="false" customHeight="false" outlineLevel="0" collapsed="false">
      <c r="A533" s="200"/>
      <c r="B533" s="204"/>
      <c r="C533" s="204"/>
      <c r="D533" s="200"/>
      <c r="E533" s="200"/>
      <c r="F533" s="200"/>
      <c r="G533" s="200"/>
      <c r="H533" s="200"/>
      <c r="I533" s="200"/>
      <c r="J533" s="200"/>
    </row>
    <row r="534" customFormat="false" ht="14.25" hidden="false" customHeight="false" outlineLevel="0" collapsed="false">
      <c r="A534" s="200"/>
      <c r="B534" s="204"/>
      <c r="C534" s="204"/>
      <c r="D534" s="200"/>
      <c r="E534" s="200"/>
      <c r="F534" s="200"/>
      <c r="G534" s="200"/>
      <c r="H534" s="200"/>
      <c r="I534" s="200"/>
      <c r="J534" s="200"/>
    </row>
    <row r="535" customFormat="false" ht="14.25" hidden="false" customHeight="false" outlineLevel="0" collapsed="false">
      <c r="A535" s="200"/>
      <c r="B535" s="204"/>
      <c r="C535" s="204"/>
      <c r="D535" s="200"/>
      <c r="E535" s="200"/>
      <c r="F535" s="200"/>
      <c r="G535" s="200"/>
      <c r="H535" s="200"/>
      <c r="I535" s="200"/>
      <c r="J535" s="200"/>
    </row>
    <row r="536" customFormat="false" ht="14.25" hidden="false" customHeight="false" outlineLevel="0" collapsed="false">
      <c r="A536" s="200"/>
      <c r="B536" s="204"/>
      <c r="C536" s="204"/>
      <c r="D536" s="200"/>
      <c r="E536" s="200"/>
      <c r="F536" s="200"/>
      <c r="G536" s="200"/>
      <c r="H536" s="200"/>
      <c r="I536" s="200"/>
      <c r="J536" s="200"/>
    </row>
    <row r="537" customFormat="false" ht="14.25" hidden="false" customHeight="false" outlineLevel="0" collapsed="false">
      <c r="A537" s="200"/>
      <c r="B537" s="204"/>
      <c r="C537" s="204"/>
      <c r="D537" s="200"/>
      <c r="E537" s="200"/>
      <c r="F537" s="200"/>
      <c r="G537" s="200"/>
      <c r="H537" s="200"/>
      <c r="I537" s="200"/>
      <c r="J537" s="200"/>
    </row>
    <row r="538" customFormat="false" ht="14.25" hidden="false" customHeight="false" outlineLevel="0" collapsed="false">
      <c r="A538" s="200"/>
      <c r="B538" s="204"/>
      <c r="C538" s="204"/>
      <c r="D538" s="200"/>
      <c r="E538" s="200"/>
      <c r="F538" s="200"/>
      <c r="G538" s="200"/>
      <c r="H538" s="200"/>
      <c r="I538" s="200"/>
      <c r="J538" s="200"/>
    </row>
    <row r="539" customFormat="false" ht="14.25" hidden="false" customHeight="false" outlineLevel="0" collapsed="false">
      <c r="A539" s="200"/>
      <c r="B539" s="204"/>
      <c r="C539" s="204"/>
      <c r="D539" s="200"/>
      <c r="E539" s="200"/>
      <c r="F539" s="200"/>
      <c r="G539" s="200"/>
      <c r="H539" s="200"/>
      <c r="I539" s="200"/>
      <c r="J539" s="200"/>
    </row>
    <row r="540" customFormat="false" ht="14.25" hidden="false" customHeight="false" outlineLevel="0" collapsed="false">
      <c r="A540" s="200"/>
      <c r="B540" s="204"/>
      <c r="C540" s="204"/>
      <c r="D540" s="200"/>
      <c r="E540" s="200"/>
      <c r="F540" s="200"/>
      <c r="G540" s="200"/>
      <c r="H540" s="200"/>
      <c r="I540" s="200"/>
      <c r="J540" s="200"/>
    </row>
    <row r="541" customFormat="false" ht="14.25" hidden="false" customHeight="false" outlineLevel="0" collapsed="false">
      <c r="A541" s="200"/>
      <c r="B541" s="204"/>
      <c r="C541" s="204"/>
      <c r="D541" s="200"/>
      <c r="E541" s="200"/>
      <c r="F541" s="200"/>
      <c r="G541" s="200"/>
      <c r="H541" s="200"/>
      <c r="I541" s="200"/>
      <c r="J541" s="200"/>
    </row>
    <row r="542" customFormat="false" ht="14.25" hidden="false" customHeight="false" outlineLevel="0" collapsed="false">
      <c r="A542" s="200"/>
      <c r="B542" s="204"/>
      <c r="C542" s="204"/>
      <c r="D542" s="200"/>
      <c r="E542" s="200"/>
      <c r="F542" s="200"/>
      <c r="G542" s="200"/>
      <c r="H542" s="200"/>
      <c r="I542" s="200"/>
      <c r="J542" s="200"/>
    </row>
    <row r="543" customFormat="false" ht="14.25" hidden="false" customHeight="false" outlineLevel="0" collapsed="false">
      <c r="A543" s="200"/>
      <c r="B543" s="204"/>
      <c r="C543" s="204"/>
      <c r="D543" s="200"/>
      <c r="E543" s="200"/>
      <c r="F543" s="200"/>
      <c r="G543" s="200"/>
      <c r="H543" s="200"/>
      <c r="I543" s="200"/>
      <c r="J543" s="200"/>
    </row>
    <row r="544" customFormat="false" ht="14.25" hidden="false" customHeight="false" outlineLevel="0" collapsed="false">
      <c r="A544" s="200"/>
      <c r="B544" s="204"/>
      <c r="C544" s="204"/>
      <c r="D544" s="200"/>
      <c r="E544" s="200"/>
      <c r="F544" s="200"/>
      <c r="G544" s="200"/>
      <c r="H544" s="200"/>
      <c r="I544" s="200"/>
      <c r="J544" s="200"/>
    </row>
    <row r="545" customFormat="false" ht="14.25" hidden="false" customHeight="false" outlineLevel="0" collapsed="false">
      <c r="A545" s="200"/>
      <c r="B545" s="204"/>
      <c r="C545" s="204"/>
      <c r="D545" s="200"/>
      <c r="E545" s="200"/>
      <c r="F545" s="200"/>
      <c r="G545" s="200"/>
      <c r="H545" s="200"/>
      <c r="I545" s="200"/>
      <c r="J545" s="200"/>
    </row>
    <row r="546" customFormat="false" ht="14.25" hidden="false" customHeight="false" outlineLevel="0" collapsed="false">
      <c r="A546" s="200"/>
      <c r="B546" s="204"/>
      <c r="C546" s="204"/>
      <c r="D546" s="200"/>
      <c r="E546" s="200"/>
      <c r="F546" s="200"/>
      <c r="G546" s="200"/>
      <c r="H546" s="200"/>
      <c r="I546" s="200"/>
      <c r="J546" s="200"/>
    </row>
    <row r="547" customFormat="false" ht="14.25" hidden="false" customHeight="false" outlineLevel="0" collapsed="false">
      <c r="A547" s="200"/>
      <c r="B547" s="204"/>
      <c r="C547" s="204"/>
      <c r="D547" s="200"/>
      <c r="E547" s="200"/>
      <c r="F547" s="200"/>
      <c r="G547" s="200"/>
      <c r="H547" s="200"/>
      <c r="I547" s="200"/>
      <c r="J547" s="200"/>
    </row>
    <row r="548" customFormat="false" ht="14.25" hidden="false" customHeight="false" outlineLevel="0" collapsed="false">
      <c r="A548" s="200"/>
      <c r="B548" s="204"/>
      <c r="C548" s="204"/>
      <c r="D548" s="200"/>
      <c r="E548" s="200"/>
      <c r="F548" s="200"/>
      <c r="G548" s="200"/>
      <c r="H548" s="200"/>
      <c r="I548" s="200"/>
      <c r="J548" s="200"/>
    </row>
    <row r="549" customFormat="false" ht="14.25" hidden="false" customHeight="false" outlineLevel="0" collapsed="false">
      <c r="A549" s="200"/>
      <c r="B549" s="204"/>
      <c r="C549" s="204"/>
      <c r="D549" s="200"/>
      <c r="E549" s="200"/>
      <c r="F549" s="200"/>
      <c r="G549" s="200"/>
      <c r="H549" s="200"/>
      <c r="I549" s="200"/>
      <c r="J549" s="200"/>
    </row>
    <row r="550" customFormat="false" ht="14.25" hidden="false" customHeight="false" outlineLevel="0" collapsed="false">
      <c r="A550" s="200"/>
      <c r="B550" s="204"/>
      <c r="C550" s="204"/>
      <c r="D550" s="200"/>
      <c r="E550" s="200"/>
      <c r="F550" s="200"/>
      <c r="G550" s="200"/>
      <c r="H550" s="200"/>
      <c r="I550" s="200"/>
      <c r="J550" s="200"/>
    </row>
    <row r="551" customFormat="false" ht="14.25" hidden="false" customHeight="false" outlineLevel="0" collapsed="false">
      <c r="A551" s="200"/>
      <c r="B551" s="204"/>
      <c r="C551" s="204"/>
      <c r="D551" s="200"/>
      <c r="E551" s="200"/>
      <c r="F551" s="200"/>
      <c r="G551" s="200"/>
      <c r="H551" s="200"/>
      <c r="I551" s="200"/>
      <c r="J551" s="200"/>
    </row>
    <row r="552" customFormat="false" ht="14.25" hidden="false" customHeight="false" outlineLevel="0" collapsed="false">
      <c r="A552" s="200"/>
      <c r="B552" s="204"/>
      <c r="C552" s="204"/>
      <c r="D552" s="200"/>
      <c r="E552" s="200"/>
      <c r="F552" s="200"/>
      <c r="G552" s="200"/>
      <c r="H552" s="200"/>
      <c r="I552" s="200"/>
      <c r="J552" s="200"/>
    </row>
    <row r="553" customFormat="false" ht="14.25" hidden="false" customHeight="false" outlineLevel="0" collapsed="false">
      <c r="A553" s="200"/>
      <c r="B553" s="204"/>
      <c r="C553" s="204"/>
      <c r="D553" s="200"/>
      <c r="E553" s="200"/>
      <c r="F553" s="200"/>
      <c r="G553" s="200"/>
      <c r="H553" s="200"/>
      <c r="I553" s="200"/>
      <c r="J553" s="200"/>
    </row>
    <row r="554" customFormat="false" ht="14.25" hidden="false" customHeight="false" outlineLevel="0" collapsed="false">
      <c r="A554" s="200"/>
      <c r="B554" s="204"/>
      <c r="C554" s="204"/>
      <c r="D554" s="200"/>
      <c r="E554" s="200"/>
      <c r="F554" s="200"/>
      <c r="G554" s="200"/>
      <c r="H554" s="200"/>
      <c r="I554" s="200"/>
      <c r="J554" s="200"/>
    </row>
    <row r="555" customFormat="false" ht="14.25" hidden="false" customHeight="false" outlineLevel="0" collapsed="false">
      <c r="A555" s="200"/>
      <c r="B555" s="204"/>
      <c r="C555" s="204"/>
      <c r="D555" s="200"/>
      <c r="E555" s="200"/>
      <c r="F555" s="200"/>
      <c r="G555" s="200"/>
      <c r="H555" s="200"/>
      <c r="I555" s="200"/>
      <c r="J555" s="200"/>
    </row>
    <row r="556" customFormat="false" ht="14.25" hidden="false" customHeight="false" outlineLevel="0" collapsed="false">
      <c r="A556" s="200"/>
      <c r="B556" s="204"/>
      <c r="C556" s="204"/>
      <c r="D556" s="200"/>
      <c r="E556" s="200"/>
      <c r="F556" s="200"/>
      <c r="G556" s="200"/>
      <c r="H556" s="200"/>
      <c r="I556" s="200"/>
      <c r="J556" s="200"/>
    </row>
    <row r="557" customFormat="false" ht="14.25" hidden="false" customHeight="false" outlineLevel="0" collapsed="false">
      <c r="A557" s="200"/>
      <c r="B557" s="204"/>
      <c r="C557" s="204"/>
      <c r="D557" s="200"/>
      <c r="E557" s="200"/>
      <c r="F557" s="200"/>
      <c r="G557" s="200"/>
      <c r="H557" s="200"/>
      <c r="I557" s="200"/>
      <c r="J557" s="200"/>
    </row>
    <row r="558" customFormat="false" ht="14.25" hidden="false" customHeight="false" outlineLevel="0" collapsed="false">
      <c r="A558" s="200"/>
      <c r="B558" s="204"/>
      <c r="C558" s="204"/>
      <c r="D558" s="200"/>
      <c r="E558" s="200"/>
      <c r="F558" s="200"/>
      <c r="G558" s="200"/>
      <c r="H558" s="200"/>
      <c r="I558" s="200"/>
      <c r="J558" s="200"/>
    </row>
    <row r="559" customFormat="false" ht="14.25" hidden="false" customHeight="false" outlineLevel="0" collapsed="false">
      <c r="A559" s="200"/>
      <c r="B559" s="204"/>
      <c r="C559" s="204"/>
      <c r="D559" s="200"/>
      <c r="E559" s="200"/>
      <c r="F559" s="200"/>
      <c r="G559" s="200"/>
      <c r="H559" s="200"/>
      <c r="I559" s="200"/>
      <c r="J559" s="200"/>
    </row>
    <row r="560" customFormat="false" ht="14.25" hidden="false" customHeight="false" outlineLevel="0" collapsed="false">
      <c r="A560" s="200"/>
      <c r="B560" s="204"/>
      <c r="C560" s="204"/>
      <c r="D560" s="200"/>
      <c r="E560" s="200"/>
      <c r="F560" s="200"/>
      <c r="G560" s="200"/>
      <c r="H560" s="200"/>
      <c r="I560" s="200"/>
      <c r="J560" s="200"/>
    </row>
    <row r="561" customFormat="false" ht="14.25" hidden="false" customHeight="false" outlineLevel="0" collapsed="false">
      <c r="A561" s="200"/>
      <c r="B561" s="204"/>
      <c r="C561" s="204"/>
      <c r="D561" s="200"/>
      <c r="E561" s="200"/>
      <c r="F561" s="200"/>
      <c r="G561" s="200"/>
      <c r="H561" s="200"/>
      <c r="I561" s="200"/>
      <c r="J561" s="200"/>
    </row>
    <row r="562" customFormat="false" ht="14.25" hidden="false" customHeight="false" outlineLevel="0" collapsed="false">
      <c r="A562" s="200"/>
      <c r="B562" s="204"/>
      <c r="C562" s="204"/>
      <c r="D562" s="200"/>
      <c r="E562" s="200"/>
      <c r="F562" s="200"/>
      <c r="G562" s="200"/>
      <c r="H562" s="200"/>
      <c r="I562" s="200"/>
      <c r="J562" s="200"/>
    </row>
    <row r="563" customFormat="false" ht="14.25" hidden="false" customHeight="false" outlineLevel="0" collapsed="false">
      <c r="A563" s="200"/>
      <c r="B563" s="204"/>
      <c r="C563" s="204"/>
      <c r="D563" s="200"/>
      <c r="E563" s="200"/>
      <c r="F563" s="200"/>
      <c r="G563" s="200"/>
      <c r="H563" s="200"/>
      <c r="I563" s="200"/>
      <c r="J563" s="200"/>
    </row>
    <row r="564" customFormat="false" ht="14.25" hidden="false" customHeight="false" outlineLevel="0" collapsed="false">
      <c r="A564" s="200"/>
      <c r="B564" s="204"/>
      <c r="C564" s="204"/>
      <c r="D564" s="200"/>
      <c r="E564" s="200"/>
      <c r="F564" s="200"/>
      <c r="G564" s="200"/>
      <c r="H564" s="200"/>
      <c r="I564" s="200"/>
      <c r="J564" s="200"/>
    </row>
    <row r="565" customFormat="false" ht="14.25" hidden="false" customHeight="false" outlineLevel="0" collapsed="false">
      <c r="A565" s="200"/>
      <c r="B565" s="204"/>
      <c r="C565" s="204"/>
      <c r="D565" s="200"/>
      <c r="E565" s="200"/>
      <c r="F565" s="200"/>
      <c r="G565" s="200"/>
      <c r="H565" s="200"/>
      <c r="I565" s="200"/>
      <c r="J565" s="200"/>
    </row>
    <row r="566" customFormat="false" ht="14.25" hidden="false" customHeight="false" outlineLevel="0" collapsed="false">
      <c r="A566" s="200"/>
      <c r="B566" s="204"/>
      <c r="C566" s="204"/>
      <c r="D566" s="200"/>
      <c r="E566" s="200"/>
      <c r="F566" s="200"/>
      <c r="G566" s="200"/>
      <c r="H566" s="200"/>
      <c r="I566" s="200"/>
      <c r="J566" s="200"/>
    </row>
    <row r="567" customFormat="false" ht="14.25" hidden="false" customHeight="false" outlineLevel="0" collapsed="false">
      <c r="A567" s="200"/>
      <c r="B567" s="204"/>
      <c r="C567" s="204"/>
      <c r="D567" s="200"/>
      <c r="E567" s="200"/>
      <c r="F567" s="200"/>
      <c r="G567" s="200"/>
      <c r="H567" s="200"/>
      <c r="I567" s="200"/>
      <c r="J567" s="200"/>
    </row>
    <row r="568" customFormat="false" ht="14.25" hidden="false" customHeight="false" outlineLevel="0" collapsed="false">
      <c r="A568" s="200"/>
      <c r="B568" s="204"/>
      <c r="C568" s="204"/>
      <c r="D568" s="200"/>
      <c r="E568" s="200"/>
      <c r="F568" s="200"/>
      <c r="G568" s="200"/>
      <c r="H568" s="200"/>
      <c r="I568" s="200"/>
      <c r="J568" s="200"/>
    </row>
    <row r="569" customFormat="false" ht="14.25" hidden="false" customHeight="false" outlineLevel="0" collapsed="false">
      <c r="A569" s="200"/>
      <c r="B569" s="204"/>
      <c r="C569" s="204"/>
      <c r="D569" s="200"/>
      <c r="E569" s="200"/>
      <c r="F569" s="200"/>
      <c r="G569" s="200"/>
      <c r="H569" s="200"/>
      <c r="I569" s="200"/>
      <c r="J569" s="200"/>
    </row>
    <row r="570" customFormat="false" ht="14.25" hidden="false" customHeight="false" outlineLevel="0" collapsed="false">
      <c r="A570" s="200"/>
      <c r="B570" s="204"/>
      <c r="C570" s="204"/>
      <c r="D570" s="200"/>
      <c r="E570" s="200"/>
      <c r="F570" s="200"/>
      <c r="G570" s="200"/>
      <c r="H570" s="200"/>
      <c r="I570" s="200"/>
      <c r="J570" s="200"/>
    </row>
    <row r="571" customFormat="false" ht="14.25" hidden="false" customHeight="false" outlineLevel="0" collapsed="false">
      <c r="A571" s="200"/>
      <c r="B571" s="204"/>
      <c r="C571" s="204"/>
      <c r="D571" s="200"/>
      <c r="E571" s="200"/>
      <c r="F571" s="200"/>
      <c r="G571" s="200"/>
      <c r="H571" s="200"/>
      <c r="I571" s="200"/>
      <c r="J571" s="200"/>
    </row>
    <row r="572" customFormat="false" ht="14.25" hidden="false" customHeight="false" outlineLevel="0" collapsed="false">
      <c r="A572" s="200"/>
      <c r="B572" s="204"/>
      <c r="C572" s="204"/>
      <c r="D572" s="200"/>
      <c r="E572" s="200"/>
      <c r="F572" s="200"/>
      <c r="G572" s="200"/>
      <c r="H572" s="200"/>
      <c r="I572" s="200"/>
      <c r="J572" s="200"/>
    </row>
    <row r="573" customFormat="false" ht="14.25" hidden="false" customHeight="false" outlineLevel="0" collapsed="false">
      <c r="A573" s="200"/>
      <c r="B573" s="204"/>
      <c r="C573" s="204"/>
      <c r="D573" s="200"/>
      <c r="E573" s="200"/>
      <c r="F573" s="200"/>
      <c r="G573" s="200"/>
      <c r="H573" s="200"/>
      <c r="I573" s="200"/>
      <c r="J573" s="200"/>
    </row>
    <row r="574" customFormat="false" ht="14.25" hidden="false" customHeight="false" outlineLevel="0" collapsed="false">
      <c r="A574" s="200"/>
      <c r="B574" s="204"/>
      <c r="C574" s="204"/>
      <c r="D574" s="200"/>
      <c r="E574" s="200"/>
      <c r="F574" s="200"/>
      <c r="G574" s="200"/>
      <c r="H574" s="200"/>
      <c r="I574" s="200"/>
      <c r="J574" s="200"/>
    </row>
    <row r="575" customFormat="false" ht="14.25" hidden="false" customHeight="false" outlineLevel="0" collapsed="false">
      <c r="A575" s="200"/>
      <c r="B575" s="204"/>
      <c r="C575" s="204"/>
      <c r="D575" s="200"/>
      <c r="E575" s="200"/>
      <c r="F575" s="200"/>
      <c r="G575" s="200"/>
      <c r="H575" s="200"/>
      <c r="I575" s="200"/>
      <c r="J575" s="200"/>
    </row>
    <row r="576" customFormat="false" ht="14.25" hidden="false" customHeight="false" outlineLevel="0" collapsed="false">
      <c r="A576" s="200"/>
      <c r="B576" s="204"/>
      <c r="C576" s="204"/>
      <c r="D576" s="200"/>
      <c r="E576" s="200"/>
      <c r="F576" s="200"/>
      <c r="G576" s="200"/>
      <c r="H576" s="200"/>
      <c r="I576" s="200"/>
      <c r="J576" s="200"/>
    </row>
    <row r="577" customFormat="false" ht="14.25" hidden="false" customHeight="false" outlineLevel="0" collapsed="false">
      <c r="A577" s="200"/>
      <c r="B577" s="204"/>
      <c r="C577" s="204"/>
      <c r="D577" s="200"/>
      <c r="E577" s="200"/>
      <c r="F577" s="200"/>
      <c r="G577" s="200"/>
      <c r="H577" s="200"/>
      <c r="I577" s="200"/>
      <c r="J577" s="200"/>
    </row>
    <row r="578" customFormat="false" ht="14.25" hidden="false" customHeight="false" outlineLevel="0" collapsed="false">
      <c r="A578" s="200"/>
      <c r="B578" s="204"/>
      <c r="C578" s="204"/>
      <c r="D578" s="200"/>
      <c r="E578" s="200"/>
      <c r="F578" s="200"/>
      <c r="G578" s="200"/>
      <c r="H578" s="200"/>
      <c r="I578" s="200"/>
      <c r="J578" s="200"/>
    </row>
    <row r="579" customFormat="false" ht="14.25" hidden="false" customHeight="false" outlineLevel="0" collapsed="false">
      <c r="A579" s="200"/>
      <c r="B579" s="204"/>
      <c r="C579" s="204"/>
      <c r="D579" s="200"/>
      <c r="E579" s="200"/>
      <c r="F579" s="200"/>
      <c r="G579" s="200"/>
      <c r="H579" s="200"/>
      <c r="I579" s="200"/>
      <c r="J579" s="200"/>
    </row>
    <row r="580" customFormat="false" ht="14.25" hidden="false" customHeight="false" outlineLevel="0" collapsed="false">
      <c r="A580" s="200"/>
      <c r="B580" s="204"/>
      <c r="C580" s="204"/>
      <c r="D580" s="200"/>
      <c r="E580" s="200"/>
      <c r="F580" s="200"/>
      <c r="G580" s="200"/>
      <c r="H580" s="200"/>
      <c r="I580" s="200"/>
      <c r="J580" s="200"/>
    </row>
    <row r="581" customFormat="false" ht="14.25" hidden="false" customHeight="false" outlineLevel="0" collapsed="false">
      <c r="A581" s="200"/>
      <c r="B581" s="204"/>
      <c r="C581" s="204"/>
      <c r="D581" s="200"/>
      <c r="E581" s="200"/>
      <c r="F581" s="200"/>
      <c r="G581" s="200"/>
      <c r="H581" s="200"/>
      <c r="I581" s="200"/>
      <c r="J581" s="200"/>
    </row>
    <row r="582" customFormat="false" ht="14.25" hidden="false" customHeight="false" outlineLevel="0" collapsed="false">
      <c r="A582" s="200"/>
      <c r="B582" s="204"/>
      <c r="C582" s="204"/>
      <c r="D582" s="200"/>
      <c r="E582" s="200"/>
      <c r="F582" s="200"/>
      <c r="G582" s="200"/>
      <c r="H582" s="200"/>
      <c r="I582" s="200"/>
      <c r="J582" s="200"/>
    </row>
    <row r="583" customFormat="false" ht="14.25" hidden="false" customHeight="false" outlineLevel="0" collapsed="false">
      <c r="A583" s="200"/>
      <c r="B583" s="204"/>
      <c r="C583" s="204"/>
      <c r="D583" s="200"/>
      <c r="E583" s="200"/>
      <c r="F583" s="200"/>
      <c r="G583" s="200"/>
      <c r="H583" s="200"/>
      <c r="I583" s="200"/>
      <c r="J583" s="200"/>
    </row>
    <row r="584" customFormat="false" ht="14.25" hidden="false" customHeight="false" outlineLevel="0" collapsed="false">
      <c r="A584" s="200"/>
      <c r="B584" s="204"/>
      <c r="C584" s="204"/>
      <c r="D584" s="200"/>
      <c r="E584" s="200"/>
      <c r="F584" s="200"/>
      <c r="G584" s="200"/>
      <c r="H584" s="200"/>
      <c r="I584" s="200"/>
      <c r="J584" s="200"/>
    </row>
    <row r="585" customFormat="false" ht="14.25" hidden="false" customHeight="false" outlineLevel="0" collapsed="false">
      <c r="A585" s="200"/>
      <c r="B585" s="204"/>
      <c r="C585" s="204"/>
      <c r="D585" s="200"/>
      <c r="E585" s="200"/>
      <c r="F585" s="200"/>
      <c r="G585" s="200"/>
      <c r="H585" s="200"/>
      <c r="I585" s="200"/>
      <c r="J585" s="200"/>
    </row>
    <row r="586" customFormat="false" ht="14.25" hidden="false" customHeight="false" outlineLevel="0" collapsed="false">
      <c r="A586" s="200"/>
      <c r="B586" s="204"/>
      <c r="C586" s="204"/>
      <c r="D586" s="200"/>
      <c r="E586" s="200"/>
      <c r="F586" s="200"/>
      <c r="G586" s="200"/>
      <c r="H586" s="200"/>
      <c r="I586" s="200"/>
      <c r="J586" s="200"/>
    </row>
    <row r="587" customFormat="false" ht="14.25" hidden="false" customHeight="false" outlineLevel="0" collapsed="false">
      <c r="A587" s="200"/>
      <c r="B587" s="204"/>
      <c r="C587" s="204"/>
      <c r="D587" s="200"/>
      <c r="E587" s="200"/>
      <c r="F587" s="200"/>
      <c r="G587" s="200"/>
      <c r="H587" s="200"/>
      <c r="I587" s="200"/>
      <c r="J587" s="200"/>
    </row>
    <row r="588" customFormat="false" ht="14.25" hidden="false" customHeight="false" outlineLevel="0" collapsed="false">
      <c r="A588" s="200"/>
      <c r="B588" s="204"/>
      <c r="C588" s="204"/>
      <c r="D588" s="200"/>
      <c r="E588" s="200"/>
      <c r="F588" s="200"/>
      <c r="G588" s="200"/>
      <c r="H588" s="200"/>
      <c r="I588" s="200"/>
      <c r="J588" s="200"/>
    </row>
    <row r="589" customFormat="false" ht="14.25" hidden="false" customHeight="false" outlineLevel="0" collapsed="false">
      <c r="A589" s="200"/>
      <c r="B589" s="204"/>
      <c r="C589" s="204"/>
      <c r="D589" s="200"/>
      <c r="E589" s="200"/>
      <c r="F589" s="200"/>
      <c r="G589" s="200"/>
      <c r="H589" s="200"/>
      <c r="I589" s="200"/>
      <c r="J589" s="200"/>
    </row>
    <row r="590" customFormat="false" ht="14.25" hidden="false" customHeight="false" outlineLevel="0" collapsed="false">
      <c r="A590" s="200"/>
      <c r="B590" s="204"/>
      <c r="C590" s="204"/>
      <c r="D590" s="200"/>
      <c r="E590" s="200"/>
      <c r="F590" s="200"/>
      <c r="G590" s="200"/>
      <c r="H590" s="200"/>
      <c r="I590" s="200"/>
      <c r="J590" s="200"/>
    </row>
    <row r="591" customFormat="false" ht="14.25" hidden="false" customHeight="false" outlineLevel="0" collapsed="false">
      <c r="A591" s="200"/>
      <c r="B591" s="204"/>
      <c r="C591" s="204"/>
      <c r="D591" s="200"/>
      <c r="E591" s="200"/>
      <c r="F591" s="200"/>
      <c r="G591" s="200"/>
      <c r="H591" s="200"/>
      <c r="I591" s="200"/>
      <c r="J591" s="200"/>
    </row>
    <row r="592" customFormat="false" ht="14.25" hidden="false" customHeight="false" outlineLevel="0" collapsed="false">
      <c r="A592" s="200"/>
      <c r="B592" s="204"/>
      <c r="C592" s="204"/>
      <c r="D592" s="200"/>
      <c r="E592" s="200"/>
      <c r="F592" s="200"/>
      <c r="G592" s="200"/>
      <c r="H592" s="200"/>
      <c r="I592" s="200"/>
      <c r="J592" s="200"/>
    </row>
    <row r="593" customFormat="false" ht="14.25" hidden="false" customHeight="false" outlineLevel="0" collapsed="false">
      <c r="A593" s="200"/>
      <c r="B593" s="204"/>
      <c r="C593" s="204"/>
      <c r="D593" s="200"/>
      <c r="E593" s="200"/>
      <c r="F593" s="200"/>
      <c r="G593" s="200"/>
      <c r="H593" s="200"/>
      <c r="I593" s="200"/>
      <c r="J593" s="200"/>
    </row>
    <row r="594" customFormat="false" ht="14.25" hidden="false" customHeight="false" outlineLevel="0" collapsed="false">
      <c r="A594" s="200"/>
      <c r="B594" s="204"/>
      <c r="C594" s="204"/>
      <c r="D594" s="200"/>
      <c r="E594" s="200"/>
      <c r="F594" s="200"/>
      <c r="G594" s="200"/>
      <c r="H594" s="200"/>
      <c r="I594" s="200"/>
      <c r="J594" s="200"/>
    </row>
    <row r="595" customFormat="false" ht="14.25" hidden="false" customHeight="false" outlineLevel="0" collapsed="false">
      <c r="A595" s="200"/>
      <c r="B595" s="204"/>
      <c r="C595" s="204"/>
      <c r="D595" s="200"/>
      <c r="E595" s="200"/>
      <c r="F595" s="200"/>
      <c r="G595" s="200"/>
      <c r="H595" s="200"/>
      <c r="I595" s="200"/>
      <c r="J595" s="200"/>
    </row>
    <row r="596" customFormat="false" ht="14.25" hidden="false" customHeight="false" outlineLevel="0" collapsed="false">
      <c r="A596" s="200"/>
      <c r="B596" s="204"/>
      <c r="C596" s="204"/>
      <c r="D596" s="200"/>
      <c r="E596" s="200"/>
      <c r="F596" s="200"/>
      <c r="G596" s="200"/>
      <c r="H596" s="200"/>
      <c r="I596" s="200"/>
      <c r="J596" s="200"/>
    </row>
    <row r="597" customFormat="false" ht="14.25" hidden="false" customHeight="false" outlineLevel="0" collapsed="false">
      <c r="A597" s="200"/>
      <c r="B597" s="204"/>
      <c r="C597" s="204"/>
      <c r="D597" s="200"/>
      <c r="E597" s="200"/>
      <c r="F597" s="200"/>
      <c r="G597" s="200"/>
      <c r="H597" s="200"/>
      <c r="I597" s="200"/>
      <c r="J597" s="200"/>
    </row>
    <row r="598" customFormat="false" ht="14.25" hidden="false" customHeight="false" outlineLevel="0" collapsed="false">
      <c r="A598" s="200"/>
      <c r="B598" s="204"/>
      <c r="C598" s="204"/>
      <c r="D598" s="200"/>
      <c r="E598" s="200"/>
      <c r="F598" s="200"/>
      <c r="G598" s="200"/>
      <c r="H598" s="200"/>
      <c r="I598" s="200"/>
      <c r="J598" s="200"/>
    </row>
    <row r="599" customFormat="false" ht="14.25" hidden="false" customHeight="false" outlineLevel="0" collapsed="false">
      <c r="A599" s="200"/>
      <c r="B599" s="204"/>
      <c r="C599" s="204"/>
      <c r="D599" s="200"/>
      <c r="E599" s="200"/>
      <c r="F599" s="200"/>
      <c r="G599" s="200"/>
      <c r="H599" s="200"/>
      <c r="I599" s="200"/>
      <c r="J599" s="200"/>
    </row>
    <row r="600" customFormat="false" ht="14.25" hidden="false" customHeight="false" outlineLevel="0" collapsed="false">
      <c r="A600" s="200"/>
      <c r="B600" s="204"/>
      <c r="C600" s="204"/>
      <c r="D600" s="200"/>
      <c r="E600" s="200"/>
      <c r="F600" s="200"/>
      <c r="G600" s="200"/>
      <c r="H600" s="200"/>
      <c r="I600" s="200"/>
      <c r="J600" s="200"/>
    </row>
    <row r="601" customFormat="false" ht="14.25" hidden="false" customHeight="false" outlineLevel="0" collapsed="false">
      <c r="A601" s="200"/>
      <c r="B601" s="204"/>
      <c r="C601" s="204"/>
      <c r="D601" s="200"/>
      <c r="E601" s="200"/>
      <c r="F601" s="200"/>
      <c r="G601" s="200"/>
      <c r="H601" s="200"/>
      <c r="I601" s="200"/>
      <c r="J601" s="200"/>
    </row>
    <row r="602" customFormat="false" ht="14.25" hidden="false" customHeight="false" outlineLevel="0" collapsed="false">
      <c r="A602" s="200"/>
      <c r="B602" s="204"/>
      <c r="C602" s="204"/>
      <c r="D602" s="200"/>
      <c r="E602" s="200"/>
      <c r="F602" s="200"/>
      <c r="G602" s="200"/>
      <c r="H602" s="200"/>
      <c r="I602" s="200"/>
      <c r="J602" s="200"/>
    </row>
    <row r="603" customFormat="false" ht="14.25" hidden="false" customHeight="false" outlineLevel="0" collapsed="false">
      <c r="A603" s="200"/>
      <c r="B603" s="204"/>
      <c r="C603" s="204"/>
      <c r="D603" s="200"/>
      <c r="E603" s="200"/>
      <c r="F603" s="200"/>
      <c r="G603" s="200"/>
      <c r="H603" s="200"/>
      <c r="I603" s="200"/>
      <c r="J603" s="200"/>
    </row>
    <row r="604" customFormat="false" ht="14.25" hidden="false" customHeight="false" outlineLevel="0" collapsed="false">
      <c r="A604" s="200"/>
      <c r="B604" s="204"/>
      <c r="C604" s="204"/>
      <c r="D604" s="200"/>
      <c r="E604" s="200"/>
      <c r="F604" s="200"/>
      <c r="G604" s="200"/>
      <c r="H604" s="200"/>
      <c r="I604" s="200"/>
      <c r="J604" s="200"/>
    </row>
    <row r="605" customFormat="false" ht="14.25" hidden="false" customHeight="false" outlineLevel="0" collapsed="false">
      <c r="A605" s="200"/>
      <c r="B605" s="204"/>
      <c r="C605" s="204"/>
      <c r="D605" s="200"/>
      <c r="E605" s="200"/>
      <c r="F605" s="200"/>
      <c r="G605" s="200"/>
      <c r="H605" s="200"/>
      <c r="I605" s="200"/>
      <c r="J605" s="200"/>
    </row>
    <row r="606" customFormat="false" ht="14.25" hidden="false" customHeight="false" outlineLevel="0" collapsed="false">
      <c r="A606" s="200"/>
      <c r="B606" s="204"/>
      <c r="C606" s="204"/>
      <c r="D606" s="200"/>
      <c r="E606" s="200"/>
      <c r="F606" s="200"/>
      <c r="G606" s="200"/>
      <c r="H606" s="200"/>
      <c r="I606" s="200"/>
      <c r="J606" s="200"/>
    </row>
    <row r="607" customFormat="false" ht="14.25" hidden="false" customHeight="false" outlineLevel="0" collapsed="false">
      <c r="A607" s="200"/>
      <c r="B607" s="204"/>
      <c r="C607" s="204"/>
      <c r="D607" s="200"/>
      <c r="E607" s="200"/>
      <c r="F607" s="200"/>
      <c r="G607" s="200"/>
      <c r="H607" s="200"/>
      <c r="I607" s="200"/>
      <c r="J607" s="200"/>
    </row>
    <row r="608" customFormat="false" ht="14.25" hidden="false" customHeight="false" outlineLevel="0" collapsed="false">
      <c r="A608" s="200"/>
      <c r="B608" s="204"/>
      <c r="C608" s="204"/>
      <c r="D608" s="200"/>
      <c r="E608" s="200"/>
      <c r="F608" s="200"/>
      <c r="G608" s="200"/>
      <c r="H608" s="200"/>
      <c r="I608" s="200"/>
      <c r="J608" s="200"/>
    </row>
    <row r="609" customFormat="false" ht="14.25" hidden="false" customHeight="false" outlineLevel="0" collapsed="false">
      <c r="A609" s="200"/>
      <c r="B609" s="204"/>
      <c r="C609" s="204"/>
      <c r="D609" s="200"/>
      <c r="E609" s="200"/>
      <c r="F609" s="200"/>
      <c r="G609" s="200"/>
      <c r="H609" s="200"/>
      <c r="I609" s="200"/>
      <c r="J609" s="200"/>
    </row>
    <row r="610" customFormat="false" ht="14.25" hidden="false" customHeight="false" outlineLevel="0" collapsed="false">
      <c r="A610" s="200"/>
      <c r="B610" s="204"/>
      <c r="C610" s="204"/>
      <c r="D610" s="200"/>
      <c r="E610" s="200"/>
      <c r="F610" s="200"/>
      <c r="G610" s="200"/>
      <c r="H610" s="200"/>
      <c r="I610" s="200"/>
      <c r="J610" s="200"/>
    </row>
    <row r="611" customFormat="false" ht="14.25" hidden="false" customHeight="false" outlineLevel="0" collapsed="false">
      <c r="A611" s="200"/>
      <c r="B611" s="204"/>
      <c r="C611" s="204"/>
      <c r="D611" s="200"/>
      <c r="E611" s="200"/>
      <c r="F611" s="200"/>
      <c r="G611" s="200"/>
      <c r="H611" s="200"/>
      <c r="I611" s="200"/>
      <c r="J611" s="200"/>
    </row>
    <row r="612" customFormat="false" ht="14.25" hidden="false" customHeight="false" outlineLevel="0" collapsed="false">
      <c r="A612" s="200"/>
      <c r="B612" s="204"/>
      <c r="C612" s="204"/>
      <c r="D612" s="200"/>
      <c r="E612" s="200"/>
      <c r="F612" s="200"/>
      <c r="G612" s="200"/>
      <c r="H612" s="200"/>
      <c r="I612" s="200"/>
      <c r="J612" s="200"/>
    </row>
    <row r="613" customFormat="false" ht="14.25" hidden="false" customHeight="false" outlineLevel="0" collapsed="false">
      <c r="A613" s="200"/>
      <c r="B613" s="204"/>
      <c r="C613" s="204"/>
      <c r="D613" s="200"/>
      <c r="E613" s="200"/>
      <c r="F613" s="200"/>
      <c r="G613" s="200"/>
      <c r="H613" s="200"/>
      <c r="I613" s="200"/>
      <c r="J613" s="200"/>
    </row>
    <row r="614" customFormat="false" ht="14.25" hidden="false" customHeight="false" outlineLevel="0" collapsed="false">
      <c r="A614" s="200"/>
      <c r="B614" s="204"/>
      <c r="C614" s="204"/>
      <c r="D614" s="200"/>
      <c r="E614" s="200"/>
      <c r="F614" s="200"/>
      <c r="G614" s="200"/>
      <c r="H614" s="200"/>
      <c r="I614" s="200"/>
      <c r="J614" s="200"/>
    </row>
    <row r="615" customFormat="false" ht="14.25" hidden="false" customHeight="false" outlineLevel="0" collapsed="false">
      <c r="A615" s="200"/>
      <c r="B615" s="204"/>
      <c r="C615" s="204"/>
      <c r="D615" s="200"/>
      <c r="E615" s="200"/>
      <c r="F615" s="200"/>
      <c r="G615" s="200"/>
      <c r="H615" s="200"/>
      <c r="I615" s="200"/>
      <c r="J615" s="200"/>
    </row>
    <row r="616" customFormat="false" ht="14.25" hidden="false" customHeight="false" outlineLevel="0" collapsed="false">
      <c r="A616" s="200"/>
      <c r="B616" s="204"/>
      <c r="C616" s="204"/>
      <c r="D616" s="200"/>
      <c r="E616" s="200"/>
      <c r="F616" s="200"/>
      <c r="G616" s="200"/>
      <c r="H616" s="200"/>
      <c r="I616" s="200"/>
      <c r="J616" s="200"/>
    </row>
    <row r="617" customFormat="false" ht="14.25" hidden="false" customHeight="false" outlineLevel="0" collapsed="false">
      <c r="A617" s="200"/>
      <c r="B617" s="204"/>
      <c r="C617" s="204"/>
      <c r="D617" s="200"/>
      <c r="E617" s="200"/>
      <c r="F617" s="200"/>
      <c r="G617" s="200"/>
      <c r="H617" s="200"/>
      <c r="I617" s="200"/>
      <c r="J617" s="200"/>
    </row>
    <row r="618" customFormat="false" ht="14.25" hidden="false" customHeight="false" outlineLevel="0" collapsed="false">
      <c r="A618" s="200"/>
      <c r="B618" s="204"/>
      <c r="C618" s="204"/>
      <c r="D618" s="200"/>
      <c r="E618" s="200"/>
      <c r="F618" s="200"/>
      <c r="G618" s="200"/>
      <c r="H618" s="200"/>
      <c r="I618" s="200"/>
      <c r="J618" s="200"/>
    </row>
    <row r="619" customFormat="false" ht="14.25" hidden="false" customHeight="false" outlineLevel="0" collapsed="false">
      <c r="A619" s="200"/>
      <c r="B619" s="204"/>
      <c r="C619" s="204"/>
      <c r="D619" s="200"/>
      <c r="E619" s="200"/>
      <c r="F619" s="200"/>
      <c r="G619" s="200"/>
      <c r="H619" s="200"/>
      <c r="I619" s="200"/>
      <c r="J619" s="200"/>
    </row>
    <row r="620" customFormat="false" ht="14.25" hidden="false" customHeight="false" outlineLevel="0" collapsed="false">
      <c r="A620" s="200"/>
      <c r="B620" s="204"/>
      <c r="C620" s="204"/>
      <c r="D620" s="200"/>
      <c r="E620" s="200"/>
      <c r="F620" s="200"/>
      <c r="G620" s="200"/>
      <c r="H620" s="200"/>
      <c r="I620" s="200"/>
      <c r="J620" s="200"/>
    </row>
    <row r="621" customFormat="false" ht="14.25" hidden="false" customHeight="false" outlineLevel="0" collapsed="false">
      <c r="A621" s="200"/>
      <c r="B621" s="204"/>
      <c r="C621" s="204"/>
      <c r="D621" s="200"/>
      <c r="E621" s="200"/>
      <c r="F621" s="200"/>
      <c r="G621" s="200"/>
      <c r="H621" s="200"/>
      <c r="I621" s="200"/>
      <c r="J621" s="200"/>
    </row>
    <row r="622" customFormat="false" ht="14.25" hidden="false" customHeight="false" outlineLevel="0" collapsed="false">
      <c r="A622" s="200"/>
      <c r="B622" s="204"/>
      <c r="C622" s="204"/>
      <c r="D622" s="200"/>
      <c r="E622" s="200"/>
      <c r="F622" s="200"/>
      <c r="G622" s="200"/>
      <c r="H622" s="200"/>
      <c r="I622" s="200"/>
      <c r="J622" s="200"/>
    </row>
    <row r="623" customFormat="false" ht="14.25" hidden="false" customHeight="false" outlineLevel="0" collapsed="false">
      <c r="A623" s="200"/>
      <c r="B623" s="204"/>
      <c r="C623" s="204"/>
      <c r="D623" s="200"/>
      <c r="E623" s="200"/>
      <c r="F623" s="200"/>
      <c r="G623" s="200"/>
      <c r="H623" s="200"/>
      <c r="I623" s="200"/>
      <c r="J623" s="200"/>
    </row>
    <row r="624" customFormat="false" ht="14.25" hidden="false" customHeight="false" outlineLevel="0" collapsed="false">
      <c r="A624" s="200"/>
      <c r="B624" s="204"/>
      <c r="C624" s="204"/>
      <c r="D624" s="200"/>
      <c r="E624" s="200"/>
      <c r="F624" s="200"/>
      <c r="G624" s="200"/>
      <c r="H624" s="200"/>
      <c r="I624" s="200"/>
      <c r="J624" s="200"/>
    </row>
    <row r="625" customFormat="false" ht="14.25" hidden="false" customHeight="false" outlineLevel="0" collapsed="false">
      <c r="A625" s="200"/>
      <c r="B625" s="204"/>
      <c r="C625" s="204"/>
      <c r="D625" s="200"/>
      <c r="E625" s="200"/>
      <c r="F625" s="200"/>
      <c r="G625" s="200"/>
      <c r="H625" s="200"/>
      <c r="I625" s="200"/>
      <c r="J625" s="200"/>
    </row>
    <row r="626" customFormat="false" ht="14.25" hidden="false" customHeight="false" outlineLevel="0" collapsed="false">
      <c r="A626" s="200"/>
      <c r="B626" s="204"/>
      <c r="C626" s="204"/>
      <c r="D626" s="200"/>
      <c r="E626" s="200"/>
      <c r="F626" s="200"/>
      <c r="G626" s="200"/>
      <c r="H626" s="200"/>
      <c r="I626" s="200"/>
      <c r="J626" s="200"/>
    </row>
    <row r="627" customFormat="false" ht="14.25" hidden="false" customHeight="false" outlineLevel="0" collapsed="false">
      <c r="A627" s="200"/>
      <c r="B627" s="204"/>
      <c r="C627" s="204"/>
      <c r="D627" s="200"/>
      <c r="E627" s="200"/>
      <c r="F627" s="200"/>
      <c r="G627" s="200"/>
      <c r="H627" s="200"/>
      <c r="I627" s="200"/>
      <c r="J627" s="200"/>
    </row>
    <row r="628" customFormat="false" ht="14.25" hidden="false" customHeight="false" outlineLevel="0" collapsed="false">
      <c r="A628" s="200"/>
      <c r="B628" s="204"/>
      <c r="C628" s="204"/>
      <c r="D628" s="200"/>
      <c r="E628" s="200"/>
      <c r="F628" s="200"/>
      <c r="G628" s="200"/>
      <c r="H628" s="200"/>
      <c r="I628" s="200"/>
      <c r="J628" s="200"/>
    </row>
    <row r="629" customFormat="false" ht="14.25" hidden="false" customHeight="false" outlineLevel="0" collapsed="false">
      <c r="A629" s="200"/>
      <c r="B629" s="204"/>
      <c r="C629" s="204"/>
      <c r="D629" s="200"/>
      <c r="E629" s="200"/>
      <c r="F629" s="200"/>
      <c r="G629" s="200"/>
      <c r="H629" s="200"/>
      <c r="I629" s="200"/>
      <c r="J629" s="200"/>
    </row>
    <row r="630" customFormat="false" ht="14.25" hidden="false" customHeight="false" outlineLevel="0" collapsed="false">
      <c r="A630" s="200"/>
      <c r="B630" s="204"/>
      <c r="C630" s="204"/>
      <c r="D630" s="200"/>
      <c r="E630" s="200"/>
      <c r="F630" s="200"/>
      <c r="G630" s="200"/>
      <c r="H630" s="200"/>
      <c r="I630" s="200"/>
      <c r="J630" s="200"/>
    </row>
    <row r="631" customFormat="false" ht="14.25" hidden="false" customHeight="false" outlineLevel="0" collapsed="false">
      <c r="A631" s="200"/>
      <c r="B631" s="204"/>
      <c r="C631" s="204"/>
      <c r="D631" s="200"/>
      <c r="E631" s="200"/>
      <c r="F631" s="200"/>
      <c r="G631" s="200"/>
      <c r="H631" s="200"/>
      <c r="I631" s="200"/>
      <c r="J631" s="200"/>
    </row>
    <row r="632" customFormat="false" ht="14.25" hidden="false" customHeight="false" outlineLevel="0" collapsed="false">
      <c r="A632" s="200"/>
      <c r="B632" s="204"/>
      <c r="C632" s="204"/>
      <c r="D632" s="200"/>
      <c r="E632" s="200"/>
      <c r="F632" s="200"/>
      <c r="G632" s="200"/>
      <c r="H632" s="200"/>
      <c r="I632" s="200"/>
      <c r="J632" s="200"/>
    </row>
    <row r="633" customFormat="false" ht="14.25" hidden="false" customHeight="false" outlineLevel="0" collapsed="false">
      <c r="A633" s="200"/>
      <c r="B633" s="204"/>
      <c r="C633" s="204"/>
      <c r="D633" s="200"/>
      <c r="E633" s="200"/>
      <c r="F633" s="200"/>
      <c r="G633" s="200"/>
      <c r="H633" s="200"/>
      <c r="I633" s="200"/>
      <c r="J633" s="200"/>
    </row>
    <row r="634" customFormat="false" ht="14.25" hidden="false" customHeight="false" outlineLevel="0" collapsed="false">
      <c r="A634" s="200"/>
      <c r="B634" s="204"/>
      <c r="C634" s="204"/>
      <c r="D634" s="200"/>
      <c r="E634" s="200"/>
      <c r="F634" s="200"/>
      <c r="G634" s="200"/>
      <c r="H634" s="200"/>
      <c r="I634" s="200"/>
      <c r="J634" s="200"/>
    </row>
    <row r="635" customFormat="false" ht="14.25" hidden="false" customHeight="false" outlineLevel="0" collapsed="false">
      <c r="A635" s="200"/>
      <c r="B635" s="204"/>
      <c r="C635" s="204"/>
      <c r="D635" s="200"/>
      <c r="E635" s="200"/>
      <c r="F635" s="200"/>
      <c r="G635" s="200"/>
      <c r="H635" s="200"/>
      <c r="I635" s="200"/>
      <c r="J635" s="200"/>
    </row>
    <row r="636" customFormat="false" ht="14.25" hidden="false" customHeight="false" outlineLevel="0" collapsed="false">
      <c r="A636" s="200"/>
      <c r="B636" s="204"/>
      <c r="C636" s="204"/>
      <c r="D636" s="200"/>
      <c r="E636" s="200"/>
      <c r="F636" s="200"/>
      <c r="G636" s="200"/>
      <c r="H636" s="200"/>
      <c r="I636" s="200"/>
      <c r="J636" s="200"/>
    </row>
    <row r="637" customFormat="false" ht="14.25" hidden="false" customHeight="false" outlineLevel="0" collapsed="false">
      <c r="A637" s="200"/>
      <c r="B637" s="204"/>
      <c r="C637" s="204"/>
      <c r="D637" s="200"/>
      <c r="E637" s="200"/>
      <c r="F637" s="200"/>
      <c r="G637" s="200"/>
      <c r="H637" s="200"/>
      <c r="I637" s="200"/>
      <c r="J637" s="200"/>
    </row>
    <row r="638" customFormat="false" ht="14.25" hidden="false" customHeight="false" outlineLevel="0" collapsed="false">
      <c r="A638" s="200"/>
      <c r="B638" s="204"/>
      <c r="C638" s="204"/>
      <c r="D638" s="200"/>
      <c r="E638" s="200"/>
      <c r="F638" s="200"/>
      <c r="G638" s="200"/>
      <c r="H638" s="200"/>
      <c r="I638" s="200"/>
      <c r="J638" s="200"/>
    </row>
    <row r="639" customFormat="false" ht="14.25" hidden="false" customHeight="false" outlineLevel="0" collapsed="false">
      <c r="A639" s="200"/>
      <c r="B639" s="204"/>
      <c r="C639" s="204"/>
      <c r="D639" s="200"/>
      <c r="E639" s="200"/>
      <c r="F639" s="200"/>
      <c r="G639" s="200"/>
      <c r="H639" s="200"/>
      <c r="I639" s="200"/>
      <c r="J639" s="200"/>
    </row>
    <row r="640" customFormat="false" ht="14.25" hidden="false" customHeight="false" outlineLevel="0" collapsed="false">
      <c r="A640" s="200"/>
      <c r="B640" s="204"/>
      <c r="C640" s="204"/>
      <c r="D640" s="200"/>
      <c r="E640" s="200"/>
      <c r="F640" s="200"/>
      <c r="G640" s="200"/>
      <c r="H640" s="200"/>
      <c r="I640" s="200"/>
      <c r="J640" s="200"/>
    </row>
    <row r="641" customFormat="false" ht="14.25" hidden="false" customHeight="false" outlineLevel="0" collapsed="false">
      <c r="A641" s="200"/>
      <c r="B641" s="204"/>
      <c r="C641" s="204"/>
      <c r="D641" s="200"/>
      <c r="E641" s="200"/>
      <c r="F641" s="200"/>
      <c r="G641" s="200"/>
      <c r="H641" s="200"/>
      <c r="I641" s="200"/>
      <c r="J641" s="200"/>
    </row>
    <row r="642" customFormat="false" ht="14.25" hidden="false" customHeight="false" outlineLevel="0" collapsed="false">
      <c r="A642" s="200"/>
      <c r="B642" s="204"/>
      <c r="C642" s="204"/>
      <c r="D642" s="200"/>
      <c r="E642" s="200"/>
      <c r="F642" s="200"/>
      <c r="G642" s="200"/>
      <c r="H642" s="200"/>
      <c r="I642" s="200"/>
      <c r="J642" s="200"/>
    </row>
    <row r="643" customFormat="false" ht="14.25" hidden="false" customHeight="false" outlineLevel="0" collapsed="false">
      <c r="A643" s="200"/>
      <c r="B643" s="204"/>
      <c r="C643" s="204"/>
      <c r="D643" s="200"/>
      <c r="E643" s="200"/>
      <c r="F643" s="200"/>
      <c r="G643" s="200"/>
      <c r="H643" s="200"/>
      <c r="I643" s="200"/>
      <c r="J643" s="200"/>
    </row>
    <row r="644" customFormat="false" ht="14.25" hidden="false" customHeight="false" outlineLevel="0" collapsed="false">
      <c r="A644" s="200"/>
      <c r="B644" s="204"/>
      <c r="C644" s="204"/>
      <c r="D644" s="200"/>
      <c r="E644" s="200"/>
      <c r="F644" s="200"/>
      <c r="G644" s="200"/>
      <c r="H644" s="200"/>
      <c r="I644" s="200"/>
      <c r="J644" s="200"/>
    </row>
    <row r="645" customFormat="false" ht="14.25" hidden="false" customHeight="false" outlineLevel="0" collapsed="false">
      <c r="A645" s="200"/>
      <c r="B645" s="204"/>
      <c r="C645" s="204"/>
      <c r="D645" s="200"/>
      <c r="E645" s="200"/>
      <c r="F645" s="200"/>
      <c r="G645" s="200"/>
      <c r="H645" s="200"/>
      <c r="I645" s="200"/>
      <c r="J645" s="200"/>
    </row>
    <row r="646" customFormat="false" ht="14.25" hidden="false" customHeight="false" outlineLevel="0" collapsed="false">
      <c r="A646" s="200"/>
      <c r="B646" s="204"/>
      <c r="C646" s="204"/>
      <c r="D646" s="200"/>
      <c r="E646" s="200"/>
      <c r="F646" s="200"/>
      <c r="G646" s="200"/>
      <c r="H646" s="200"/>
      <c r="I646" s="200"/>
      <c r="J646" s="200"/>
    </row>
    <row r="647" customFormat="false" ht="14.25" hidden="false" customHeight="false" outlineLevel="0" collapsed="false">
      <c r="A647" s="200"/>
      <c r="B647" s="204"/>
      <c r="C647" s="204"/>
      <c r="D647" s="200"/>
      <c r="E647" s="200"/>
      <c r="F647" s="200"/>
      <c r="G647" s="200"/>
      <c r="H647" s="200"/>
      <c r="I647" s="200"/>
      <c r="J647" s="200"/>
    </row>
    <row r="648" customFormat="false" ht="14.25" hidden="false" customHeight="false" outlineLevel="0" collapsed="false">
      <c r="A648" s="200"/>
      <c r="B648" s="204"/>
      <c r="C648" s="204"/>
      <c r="D648" s="200"/>
      <c r="E648" s="200"/>
      <c r="F648" s="200"/>
      <c r="G648" s="200"/>
      <c r="H648" s="200"/>
      <c r="I648" s="200"/>
      <c r="J648" s="200"/>
    </row>
    <row r="649" customFormat="false" ht="14.25" hidden="false" customHeight="false" outlineLevel="0" collapsed="false">
      <c r="A649" s="200"/>
      <c r="B649" s="204"/>
      <c r="C649" s="204"/>
      <c r="D649" s="200"/>
      <c r="E649" s="200"/>
      <c r="F649" s="200"/>
      <c r="G649" s="200"/>
      <c r="H649" s="200"/>
      <c r="I649" s="200"/>
      <c r="J649" s="200"/>
    </row>
    <row r="650" customFormat="false" ht="14.25" hidden="false" customHeight="false" outlineLevel="0" collapsed="false">
      <c r="A650" s="200"/>
      <c r="B650" s="204"/>
      <c r="C650" s="204"/>
      <c r="D650" s="200"/>
      <c r="E650" s="200"/>
      <c r="F650" s="200"/>
      <c r="G650" s="200"/>
      <c r="H650" s="200"/>
      <c r="I650" s="200"/>
      <c r="J650" s="200"/>
    </row>
    <row r="651" customFormat="false" ht="14.25" hidden="false" customHeight="false" outlineLevel="0" collapsed="false">
      <c r="A651" s="200"/>
      <c r="B651" s="204"/>
      <c r="C651" s="204"/>
      <c r="D651" s="200"/>
      <c r="E651" s="200"/>
      <c r="F651" s="200"/>
      <c r="G651" s="200"/>
      <c r="H651" s="200"/>
      <c r="I651" s="200"/>
      <c r="J651" s="200"/>
    </row>
    <row r="652" customFormat="false" ht="14.25" hidden="false" customHeight="false" outlineLevel="0" collapsed="false">
      <c r="A652" s="200"/>
      <c r="B652" s="204"/>
      <c r="C652" s="204"/>
      <c r="D652" s="200"/>
      <c r="E652" s="200"/>
      <c r="F652" s="200"/>
      <c r="G652" s="200"/>
      <c r="H652" s="200"/>
      <c r="I652" s="200"/>
      <c r="J652" s="200"/>
    </row>
    <row r="653" customFormat="false" ht="14.25" hidden="false" customHeight="false" outlineLevel="0" collapsed="false">
      <c r="A653" s="200"/>
      <c r="B653" s="204"/>
      <c r="C653" s="204"/>
      <c r="D653" s="200"/>
      <c r="E653" s="200"/>
      <c r="F653" s="200"/>
      <c r="G653" s="200"/>
      <c r="H653" s="200"/>
      <c r="I653" s="200"/>
      <c r="J653" s="200"/>
    </row>
    <row r="654" customFormat="false" ht="14.25" hidden="false" customHeight="false" outlineLevel="0" collapsed="false">
      <c r="A654" s="200"/>
      <c r="B654" s="204"/>
      <c r="C654" s="204"/>
      <c r="D654" s="200"/>
      <c r="E654" s="200"/>
      <c r="F654" s="200"/>
      <c r="G654" s="200"/>
      <c r="H654" s="200"/>
      <c r="I654" s="200"/>
      <c r="J654" s="200"/>
    </row>
    <row r="655" customFormat="false" ht="14.25" hidden="false" customHeight="false" outlineLevel="0" collapsed="false">
      <c r="A655" s="200"/>
      <c r="B655" s="204"/>
      <c r="C655" s="204"/>
      <c r="D655" s="200"/>
      <c r="E655" s="200"/>
      <c r="F655" s="200"/>
      <c r="G655" s="200"/>
      <c r="H655" s="200"/>
      <c r="I655" s="200"/>
      <c r="J655" s="200"/>
    </row>
    <row r="656" customFormat="false" ht="14.25" hidden="false" customHeight="false" outlineLevel="0" collapsed="false">
      <c r="A656" s="200"/>
      <c r="B656" s="204"/>
      <c r="C656" s="204"/>
      <c r="D656" s="200"/>
      <c r="E656" s="200"/>
      <c r="F656" s="200"/>
      <c r="G656" s="200"/>
      <c r="H656" s="200"/>
      <c r="I656" s="200"/>
      <c r="J656" s="200"/>
    </row>
    <row r="657" customFormat="false" ht="14.25" hidden="false" customHeight="false" outlineLevel="0" collapsed="false">
      <c r="A657" s="200"/>
      <c r="B657" s="204"/>
      <c r="C657" s="204"/>
      <c r="D657" s="200"/>
      <c r="E657" s="200"/>
      <c r="F657" s="200"/>
      <c r="G657" s="200"/>
      <c r="H657" s="200"/>
      <c r="I657" s="200"/>
      <c r="J657" s="200"/>
    </row>
    <row r="658" customFormat="false" ht="14.25" hidden="false" customHeight="false" outlineLevel="0" collapsed="false">
      <c r="A658" s="200"/>
      <c r="B658" s="204"/>
      <c r="C658" s="204"/>
      <c r="D658" s="200"/>
      <c r="E658" s="200"/>
      <c r="F658" s="200"/>
      <c r="G658" s="200"/>
      <c r="H658" s="200"/>
      <c r="I658" s="200"/>
      <c r="J658" s="200"/>
    </row>
    <row r="659" customFormat="false" ht="14.25" hidden="false" customHeight="false" outlineLevel="0" collapsed="false">
      <c r="A659" s="200"/>
      <c r="B659" s="204"/>
      <c r="C659" s="204"/>
      <c r="D659" s="200"/>
      <c r="E659" s="200"/>
      <c r="F659" s="200"/>
      <c r="G659" s="200"/>
      <c r="H659" s="200"/>
      <c r="I659" s="200"/>
      <c r="J659" s="200"/>
    </row>
    <row r="660" customFormat="false" ht="14.25" hidden="false" customHeight="false" outlineLevel="0" collapsed="false">
      <c r="A660" s="200"/>
      <c r="B660" s="204"/>
      <c r="C660" s="204"/>
      <c r="D660" s="200"/>
      <c r="E660" s="200"/>
      <c r="F660" s="200"/>
      <c r="G660" s="200"/>
      <c r="H660" s="200"/>
      <c r="I660" s="200"/>
      <c r="J660" s="200"/>
    </row>
    <row r="661" customFormat="false" ht="14.25" hidden="false" customHeight="false" outlineLevel="0" collapsed="false">
      <c r="A661" s="200"/>
      <c r="B661" s="204"/>
      <c r="C661" s="204"/>
      <c r="D661" s="200"/>
      <c r="E661" s="200"/>
      <c r="F661" s="200"/>
      <c r="G661" s="200"/>
      <c r="H661" s="200"/>
      <c r="I661" s="200"/>
      <c r="J661" s="200"/>
    </row>
    <row r="662" customFormat="false" ht="14.25" hidden="false" customHeight="false" outlineLevel="0" collapsed="false">
      <c r="A662" s="200"/>
      <c r="B662" s="204"/>
      <c r="C662" s="204"/>
      <c r="D662" s="200"/>
      <c r="E662" s="200"/>
      <c r="F662" s="200"/>
      <c r="G662" s="200"/>
      <c r="H662" s="200"/>
      <c r="I662" s="200"/>
      <c r="J662" s="200"/>
    </row>
    <row r="663" customFormat="false" ht="14.25" hidden="false" customHeight="false" outlineLevel="0" collapsed="false">
      <c r="A663" s="200"/>
      <c r="B663" s="204"/>
      <c r="C663" s="204"/>
      <c r="D663" s="200"/>
      <c r="E663" s="200"/>
      <c r="F663" s="200"/>
      <c r="G663" s="200"/>
      <c r="H663" s="200"/>
      <c r="I663" s="200"/>
      <c r="J663" s="200"/>
    </row>
    <row r="664" customFormat="false" ht="14.25" hidden="false" customHeight="false" outlineLevel="0" collapsed="false">
      <c r="A664" s="200"/>
      <c r="B664" s="204"/>
      <c r="C664" s="204"/>
      <c r="D664" s="200"/>
      <c r="E664" s="200"/>
      <c r="F664" s="200"/>
      <c r="G664" s="200"/>
      <c r="H664" s="200"/>
      <c r="I664" s="200"/>
      <c r="J664" s="200"/>
    </row>
    <row r="665" customFormat="false" ht="14.25" hidden="false" customHeight="false" outlineLevel="0" collapsed="false">
      <c r="A665" s="200"/>
      <c r="B665" s="204"/>
      <c r="C665" s="204"/>
      <c r="D665" s="200"/>
      <c r="E665" s="200"/>
      <c r="F665" s="200"/>
      <c r="G665" s="200"/>
      <c r="H665" s="200"/>
      <c r="I665" s="200"/>
      <c r="J665" s="200"/>
    </row>
    <row r="666" customFormat="false" ht="14.25" hidden="false" customHeight="false" outlineLevel="0" collapsed="false">
      <c r="A666" s="200"/>
      <c r="B666" s="204"/>
      <c r="C666" s="204"/>
      <c r="D666" s="200"/>
      <c r="E666" s="200"/>
      <c r="F666" s="200"/>
      <c r="G666" s="200"/>
      <c r="H666" s="200"/>
      <c r="I666" s="200"/>
      <c r="J666" s="200"/>
    </row>
    <row r="667" customFormat="false" ht="14.25" hidden="false" customHeight="false" outlineLevel="0" collapsed="false">
      <c r="A667" s="200"/>
      <c r="B667" s="204"/>
      <c r="C667" s="204"/>
      <c r="D667" s="200"/>
      <c r="E667" s="200"/>
      <c r="F667" s="200"/>
      <c r="G667" s="200"/>
      <c r="H667" s="200"/>
      <c r="I667" s="200"/>
      <c r="J667" s="200"/>
    </row>
    <row r="668" customFormat="false" ht="14.25" hidden="false" customHeight="false" outlineLevel="0" collapsed="false">
      <c r="A668" s="200"/>
      <c r="B668" s="204"/>
      <c r="C668" s="204"/>
      <c r="D668" s="200"/>
      <c r="E668" s="200"/>
      <c r="F668" s="200"/>
      <c r="G668" s="200"/>
      <c r="H668" s="200"/>
      <c r="I668" s="200"/>
      <c r="J668" s="200"/>
    </row>
    <row r="669" customFormat="false" ht="14.25" hidden="false" customHeight="false" outlineLevel="0" collapsed="false">
      <c r="A669" s="200"/>
      <c r="B669" s="204"/>
      <c r="C669" s="204"/>
      <c r="D669" s="200"/>
      <c r="E669" s="200"/>
      <c r="F669" s="200"/>
      <c r="G669" s="200"/>
      <c r="H669" s="200"/>
      <c r="I669" s="200"/>
      <c r="J669" s="200"/>
    </row>
    <row r="670" customFormat="false" ht="14.25" hidden="false" customHeight="false" outlineLevel="0" collapsed="false">
      <c r="A670" s="200"/>
      <c r="B670" s="204"/>
      <c r="C670" s="204"/>
      <c r="D670" s="200"/>
      <c r="E670" s="200"/>
      <c r="F670" s="200"/>
      <c r="G670" s="200"/>
      <c r="H670" s="200"/>
      <c r="I670" s="200"/>
      <c r="J670" s="200"/>
    </row>
    <row r="671" customFormat="false" ht="14.25" hidden="false" customHeight="false" outlineLevel="0" collapsed="false">
      <c r="A671" s="200"/>
      <c r="B671" s="204"/>
      <c r="C671" s="204"/>
      <c r="D671" s="200"/>
      <c r="E671" s="200"/>
      <c r="F671" s="200"/>
      <c r="G671" s="200"/>
      <c r="H671" s="200"/>
      <c r="I671" s="200"/>
      <c r="J671" s="200"/>
    </row>
    <row r="672" customFormat="false" ht="14.25" hidden="false" customHeight="false" outlineLevel="0" collapsed="false">
      <c r="A672" s="200"/>
      <c r="B672" s="204"/>
      <c r="C672" s="204"/>
      <c r="D672" s="200"/>
      <c r="E672" s="200"/>
      <c r="F672" s="200"/>
      <c r="G672" s="200"/>
      <c r="H672" s="200"/>
      <c r="I672" s="200"/>
      <c r="J672" s="200"/>
    </row>
    <row r="673" customFormat="false" ht="14.25" hidden="false" customHeight="false" outlineLevel="0" collapsed="false">
      <c r="A673" s="200"/>
      <c r="B673" s="204"/>
      <c r="C673" s="204"/>
      <c r="D673" s="200"/>
      <c r="E673" s="200"/>
      <c r="F673" s="200"/>
      <c r="G673" s="200"/>
      <c r="H673" s="200"/>
      <c r="I673" s="200"/>
      <c r="J673" s="200"/>
    </row>
    <row r="674" customFormat="false" ht="14.25" hidden="false" customHeight="false" outlineLevel="0" collapsed="false">
      <c r="A674" s="200"/>
      <c r="B674" s="204"/>
      <c r="C674" s="204"/>
      <c r="D674" s="200"/>
      <c r="E674" s="200"/>
      <c r="F674" s="200"/>
      <c r="G674" s="200"/>
      <c r="H674" s="200"/>
      <c r="I674" s="200"/>
      <c r="J674" s="200"/>
    </row>
    <row r="675" customFormat="false" ht="14.25" hidden="false" customHeight="false" outlineLevel="0" collapsed="false">
      <c r="A675" s="200"/>
      <c r="B675" s="204"/>
      <c r="C675" s="204"/>
      <c r="D675" s="200"/>
      <c r="E675" s="200"/>
      <c r="F675" s="200"/>
      <c r="G675" s="200"/>
      <c r="H675" s="200"/>
      <c r="I675" s="200"/>
      <c r="J675" s="200"/>
    </row>
    <row r="676" customFormat="false" ht="14.25" hidden="false" customHeight="false" outlineLevel="0" collapsed="false">
      <c r="A676" s="200"/>
      <c r="B676" s="204"/>
      <c r="C676" s="204"/>
      <c r="D676" s="200"/>
      <c r="E676" s="200"/>
      <c r="F676" s="200"/>
      <c r="G676" s="200"/>
      <c r="H676" s="200"/>
      <c r="I676" s="200"/>
      <c r="J676" s="200"/>
    </row>
    <row r="677" customFormat="false" ht="14.25" hidden="false" customHeight="false" outlineLevel="0" collapsed="false">
      <c r="A677" s="200"/>
      <c r="B677" s="204"/>
      <c r="C677" s="204"/>
      <c r="D677" s="200"/>
      <c r="E677" s="200"/>
      <c r="F677" s="200"/>
      <c r="G677" s="200"/>
      <c r="H677" s="200"/>
      <c r="I677" s="200"/>
      <c r="J677" s="200"/>
    </row>
    <row r="678" customFormat="false" ht="14.25" hidden="false" customHeight="false" outlineLevel="0" collapsed="false">
      <c r="A678" s="200"/>
      <c r="B678" s="204"/>
      <c r="C678" s="204"/>
      <c r="D678" s="200"/>
      <c r="E678" s="200"/>
      <c r="F678" s="200"/>
      <c r="G678" s="200"/>
      <c r="H678" s="200"/>
      <c r="I678" s="200"/>
      <c r="J678" s="200"/>
    </row>
    <row r="679" customFormat="false" ht="14.25" hidden="false" customHeight="false" outlineLevel="0" collapsed="false">
      <c r="A679" s="200"/>
      <c r="B679" s="204"/>
      <c r="C679" s="204"/>
      <c r="D679" s="200"/>
      <c r="E679" s="200"/>
      <c r="F679" s="200"/>
      <c r="G679" s="200"/>
      <c r="H679" s="200"/>
      <c r="I679" s="200"/>
      <c r="J679" s="200"/>
    </row>
    <row r="680" customFormat="false" ht="14.25" hidden="false" customHeight="false" outlineLevel="0" collapsed="false">
      <c r="A680" s="200"/>
      <c r="B680" s="204"/>
      <c r="C680" s="204"/>
      <c r="D680" s="200"/>
      <c r="E680" s="200"/>
      <c r="F680" s="200"/>
      <c r="G680" s="200"/>
      <c r="H680" s="200"/>
      <c r="I680" s="200"/>
      <c r="J680" s="200"/>
    </row>
    <row r="681" customFormat="false" ht="14.25" hidden="false" customHeight="false" outlineLevel="0" collapsed="false">
      <c r="A681" s="200"/>
      <c r="B681" s="204"/>
      <c r="C681" s="204"/>
      <c r="D681" s="200"/>
      <c r="E681" s="200"/>
      <c r="F681" s="200"/>
      <c r="G681" s="200"/>
      <c r="H681" s="200"/>
      <c r="I681" s="200"/>
      <c r="J681" s="200"/>
    </row>
    <row r="682" customFormat="false" ht="14.25" hidden="false" customHeight="false" outlineLevel="0" collapsed="false">
      <c r="A682" s="200"/>
      <c r="B682" s="204"/>
      <c r="C682" s="204"/>
      <c r="D682" s="200"/>
      <c r="E682" s="200"/>
      <c r="F682" s="200"/>
      <c r="G682" s="200"/>
      <c r="H682" s="200"/>
      <c r="I682" s="200"/>
      <c r="J682" s="200"/>
    </row>
    <row r="683" customFormat="false" ht="14.25" hidden="false" customHeight="false" outlineLevel="0" collapsed="false">
      <c r="A683" s="200"/>
      <c r="B683" s="204"/>
      <c r="C683" s="204"/>
      <c r="D683" s="200"/>
      <c r="E683" s="200"/>
      <c r="F683" s="200"/>
      <c r="G683" s="200"/>
      <c r="H683" s="200"/>
      <c r="I683" s="200"/>
      <c r="J683" s="200"/>
    </row>
    <row r="684" customFormat="false" ht="14.25" hidden="false" customHeight="false" outlineLevel="0" collapsed="false">
      <c r="A684" s="200"/>
      <c r="B684" s="204"/>
      <c r="C684" s="204"/>
      <c r="D684" s="200"/>
      <c r="E684" s="200"/>
      <c r="F684" s="200"/>
      <c r="G684" s="200"/>
      <c r="H684" s="200"/>
      <c r="I684" s="200"/>
      <c r="J684" s="200"/>
    </row>
    <row r="685" customFormat="false" ht="14.25" hidden="false" customHeight="false" outlineLevel="0" collapsed="false">
      <c r="A685" s="200"/>
      <c r="B685" s="204"/>
      <c r="C685" s="204"/>
      <c r="D685" s="200"/>
      <c r="E685" s="200"/>
      <c r="F685" s="200"/>
      <c r="G685" s="200"/>
      <c r="H685" s="200"/>
      <c r="I685" s="200"/>
      <c r="J685" s="200"/>
    </row>
    <row r="686" customFormat="false" ht="14.25" hidden="false" customHeight="false" outlineLevel="0" collapsed="false">
      <c r="A686" s="200"/>
      <c r="B686" s="204"/>
      <c r="C686" s="204"/>
      <c r="D686" s="200"/>
      <c r="E686" s="200"/>
      <c r="F686" s="200"/>
      <c r="G686" s="200"/>
      <c r="H686" s="200"/>
      <c r="I686" s="200"/>
      <c r="J686" s="200"/>
    </row>
    <row r="687" customFormat="false" ht="14.25" hidden="false" customHeight="false" outlineLevel="0" collapsed="false">
      <c r="A687" s="200"/>
      <c r="B687" s="204"/>
      <c r="C687" s="204"/>
      <c r="D687" s="200"/>
      <c r="E687" s="200"/>
      <c r="F687" s="200"/>
      <c r="G687" s="200"/>
      <c r="H687" s="200"/>
      <c r="I687" s="200"/>
      <c r="J687" s="200"/>
    </row>
    <row r="688" customFormat="false" ht="14.25" hidden="false" customHeight="false" outlineLevel="0" collapsed="false">
      <c r="A688" s="200"/>
      <c r="B688" s="204"/>
      <c r="C688" s="204"/>
      <c r="D688" s="200"/>
      <c r="E688" s="200"/>
      <c r="F688" s="200"/>
      <c r="G688" s="200"/>
      <c r="H688" s="200"/>
      <c r="I688" s="200"/>
      <c r="J688" s="200"/>
    </row>
    <row r="689" customFormat="false" ht="14.25" hidden="false" customHeight="false" outlineLevel="0" collapsed="false">
      <c r="A689" s="200"/>
      <c r="B689" s="204"/>
      <c r="C689" s="204"/>
      <c r="D689" s="200"/>
      <c r="E689" s="200"/>
      <c r="F689" s="200"/>
      <c r="G689" s="200"/>
      <c r="H689" s="200"/>
      <c r="I689" s="200"/>
      <c r="J689" s="200"/>
    </row>
    <row r="690" customFormat="false" ht="14.25" hidden="false" customHeight="false" outlineLevel="0" collapsed="false">
      <c r="A690" s="200"/>
      <c r="B690" s="204"/>
      <c r="C690" s="204"/>
      <c r="D690" s="200"/>
      <c r="E690" s="200"/>
      <c r="F690" s="200"/>
      <c r="G690" s="200"/>
      <c r="H690" s="200"/>
      <c r="I690" s="200"/>
      <c r="J690" s="200"/>
    </row>
    <row r="691" customFormat="false" ht="14.25" hidden="false" customHeight="false" outlineLevel="0" collapsed="false">
      <c r="A691" s="200"/>
      <c r="B691" s="204"/>
      <c r="C691" s="204"/>
      <c r="D691" s="200"/>
      <c r="E691" s="200"/>
      <c r="F691" s="200"/>
      <c r="G691" s="200"/>
      <c r="H691" s="200"/>
      <c r="I691" s="200"/>
      <c r="J691" s="200"/>
    </row>
    <row r="692" customFormat="false" ht="14.25" hidden="false" customHeight="false" outlineLevel="0" collapsed="false">
      <c r="A692" s="200"/>
      <c r="B692" s="204"/>
      <c r="C692" s="204"/>
      <c r="D692" s="200"/>
      <c r="E692" s="200"/>
      <c r="F692" s="200"/>
      <c r="G692" s="200"/>
      <c r="H692" s="200"/>
      <c r="I692" s="200"/>
      <c r="J692" s="200"/>
    </row>
    <row r="693" customFormat="false" ht="14.25" hidden="false" customHeight="false" outlineLevel="0" collapsed="false">
      <c r="A693" s="200"/>
      <c r="B693" s="204"/>
      <c r="C693" s="204"/>
      <c r="D693" s="200"/>
      <c r="E693" s="200"/>
      <c r="F693" s="200"/>
      <c r="G693" s="200"/>
      <c r="H693" s="200"/>
      <c r="I693" s="200"/>
      <c r="J693" s="200"/>
    </row>
    <row r="694" customFormat="false" ht="14.25" hidden="false" customHeight="false" outlineLevel="0" collapsed="false">
      <c r="A694" s="200"/>
      <c r="B694" s="204"/>
      <c r="C694" s="204"/>
      <c r="D694" s="200"/>
      <c r="E694" s="200"/>
      <c r="F694" s="200"/>
      <c r="G694" s="200"/>
      <c r="H694" s="200"/>
      <c r="I694" s="200"/>
      <c r="J694" s="200"/>
    </row>
    <row r="695" customFormat="false" ht="14.25" hidden="false" customHeight="false" outlineLevel="0" collapsed="false">
      <c r="A695" s="200"/>
      <c r="B695" s="204"/>
      <c r="C695" s="204"/>
      <c r="D695" s="200"/>
      <c r="E695" s="200"/>
      <c r="F695" s="200"/>
      <c r="G695" s="200"/>
      <c r="H695" s="200"/>
      <c r="I695" s="200"/>
      <c r="J695" s="200"/>
    </row>
    <row r="696" customFormat="false" ht="14.25" hidden="false" customHeight="false" outlineLevel="0" collapsed="false">
      <c r="A696" s="200"/>
      <c r="B696" s="204"/>
      <c r="C696" s="204"/>
      <c r="D696" s="200"/>
      <c r="E696" s="200"/>
      <c r="F696" s="200"/>
      <c r="G696" s="200"/>
      <c r="H696" s="200"/>
      <c r="I696" s="200"/>
      <c r="J696" s="200"/>
    </row>
    <row r="697" customFormat="false" ht="14.25" hidden="false" customHeight="false" outlineLevel="0" collapsed="false">
      <c r="A697" s="200"/>
      <c r="B697" s="204"/>
      <c r="C697" s="204"/>
      <c r="D697" s="200"/>
      <c r="E697" s="200"/>
      <c r="F697" s="200"/>
      <c r="G697" s="200"/>
      <c r="H697" s="200"/>
      <c r="I697" s="200"/>
      <c r="J697" s="200"/>
    </row>
    <row r="698" customFormat="false" ht="14.25" hidden="false" customHeight="false" outlineLevel="0" collapsed="false">
      <c r="A698" s="200"/>
      <c r="B698" s="204"/>
      <c r="C698" s="204"/>
      <c r="D698" s="200"/>
      <c r="E698" s="200"/>
      <c r="F698" s="200"/>
      <c r="G698" s="200"/>
      <c r="H698" s="200"/>
      <c r="I698" s="200"/>
      <c r="J698" s="200"/>
    </row>
    <row r="699" customFormat="false" ht="14.25" hidden="false" customHeight="false" outlineLevel="0" collapsed="false">
      <c r="A699" s="200"/>
      <c r="B699" s="204"/>
      <c r="C699" s="204"/>
      <c r="D699" s="200"/>
      <c r="E699" s="200"/>
      <c r="F699" s="200"/>
      <c r="G699" s="200"/>
      <c r="H699" s="200"/>
      <c r="I699" s="200"/>
      <c r="J699" s="200"/>
    </row>
    <row r="700" customFormat="false" ht="14.25" hidden="false" customHeight="false" outlineLevel="0" collapsed="false">
      <c r="A700" s="200"/>
      <c r="B700" s="204"/>
      <c r="C700" s="204"/>
      <c r="D700" s="200"/>
      <c r="E700" s="200"/>
      <c r="F700" s="200"/>
      <c r="G700" s="200"/>
      <c r="H700" s="200"/>
      <c r="I700" s="200"/>
      <c r="J700" s="200"/>
    </row>
    <row r="701" customFormat="false" ht="14.25" hidden="false" customHeight="false" outlineLevel="0" collapsed="false">
      <c r="A701" s="200"/>
      <c r="B701" s="204"/>
      <c r="C701" s="204"/>
      <c r="D701" s="200"/>
      <c r="E701" s="200"/>
      <c r="F701" s="200"/>
      <c r="G701" s="200"/>
      <c r="H701" s="200"/>
      <c r="I701" s="200"/>
      <c r="J701" s="200"/>
    </row>
    <row r="702" customFormat="false" ht="14.25" hidden="false" customHeight="false" outlineLevel="0" collapsed="false">
      <c r="A702" s="200"/>
      <c r="B702" s="204"/>
      <c r="C702" s="204"/>
      <c r="D702" s="200"/>
      <c r="E702" s="200"/>
      <c r="F702" s="200"/>
      <c r="G702" s="200"/>
      <c r="H702" s="200"/>
      <c r="I702" s="200"/>
      <c r="J702" s="200"/>
    </row>
    <row r="703" customFormat="false" ht="14.25" hidden="false" customHeight="false" outlineLevel="0" collapsed="false">
      <c r="A703" s="200"/>
      <c r="B703" s="204"/>
      <c r="C703" s="204"/>
      <c r="D703" s="200"/>
      <c r="E703" s="200"/>
      <c r="F703" s="200"/>
      <c r="G703" s="200"/>
      <c r="H703" s="200"/>
      <c r="I703" s="200"/>
      <c r="J703" s="200"/>
    </row>
    <row r="704" customFormat="false" ht="14.25" hidden="false" customHeight="false" outlineLevel="0" collapsed="false">
      <c r="A704" s="200"/>
      <c r="B704" s="204"/>
      <c r="C704" s="204"/>
      <c r="D704" s="200"/>
      <c r="E704" s="200"/>
      <c r="F704" s="200"/>
      <c r="G704" s="200"/>
      <c r="H704" s="200"/>
      <c r="I704" s="200"/>
      <c r="J704" s="200"/>
    </row>
    <row r="705" customFormat="false" ht="14.25" hidden="false" customHeight="false" outlineLevel="0" collapsed="false">
      <c r="A705" s="200"/>
      <c r="B705" s="204"/>
      <c r="C705" s="204"/>
      <c r="D705" s="200"/>
      <c r="E705" s="200"/>
      <c r="F705" s="200"/>
      <c r="G705" s="200"/>
      <c r="H705" s="200"/>
      <c r="I705" s="200"/>
      <c r="J705" s="200"/>
    </row>
    <row r="706" customFormat="false" ht="14.25" hidden="false" customHeight="false" outlineLevel="0" collapsed="false">
      <c r="A706" s="200"/>
      <c r="B706" s="204"/>
      <c r="C706" s="204"/>
      <c r="D706" s="200"/>
      <c r="E706" s="200"/>
      <c r="F706" s="200"/>
      <c r="G706" s="200"/>
      <c r="H706" s="200"/>
      <c r="I706" s="200"/>
      <c r="J706" s="200"/>
    </row>
    <row r="707" customFormat="false" ht="14.25" hidden="false" customHeight="false" outlineLevel="0" collapsed="false">
      <c r="A707" s="200"/>
      <c r="B707" s="204"/>
      <c r="C707" s="204"/>
      <c r="D707" s="200"/>
      <c r="E707" s="200"/>
      <c r="F707" s="200"/>
      <c r="G707" s="200"/>
      <c r="H707" s="200"/>
      <c r="I707" s="200"/>
      <c r="J707" s="200"/>
    </row>
    <row r="708" customFormat="false" ht="14.25" hidden="false" customHeight="false" outlineLevel="0" collapsed="false">
      <c r="A708" s="200"/>
      <c r="B708" s="204"/>
      <c r="C708" s="204"/>
      <c r="D708" s="200"/>
      <c r="E708" s="200"/>
      <c r="F708" s="200"/>
      <c r="G708" s="200"/>
      <c r="H708" s="200"/>
      <c r="I708" s="200"/>
      <c r="J708" s="200"/>
    </row>
    <row r="709" customFormat="false" ht="14.25" hidden="false" customHeight="false" outlineLevel="0" collapsed="false">
      <c r="A709" s="200"/>
      <c r="B709" s="204"/>
      <c r="C709" s="204"/>
      <c r="D709" s="200"/>
      <c r="E709" s="200"/>
      <c r="F709" s="200"/>
      <c r="G709" s="200"/>
      <c r="H709" s="200"/>
      <c r="I709" s="200"/>
      <c r="J709" s="200"/>
    </row>
    <row r="710" customFormat="false" ht="14.25" hidden="false" customHeight="false" outlineLevel="0" collapsed="false">
      <c r="A710" s="200"/>
      <c r="B710" s="204"/>
      <c r="C710" s="204"/>
      <c r="D710" s="200"/>
      <c r="E710" s="200"/>
      <c r="F710" s="200"/>
      <c r="G710" s="200"/>
      <c r="H710" s="200"/>
      <c r="I710" s="200"/>
      <c r="J710" s="200"/>
    </row>
    <row r="711" customFormat="false" ht="14.25" hidden="false" customHeight="false" outlineLevel="0" collapsed="false">
      <c r="A711" s="200"/>
      <c r="B711" s="204"/>
      <c r="C711" s="204"/>
      <c r="D711" s="200"/>
      <c r="E711" s="200"/>
      <c r="F711" s="200"/>
      <c r="G711" s="200"/>
      <c r="H711" s="200"/>
      <c r="I711" s="200"/>
      <c r="J711" s="200"/>
    </row>
    <row r="712" customFormat="false" ht="14.25" hidden="false" customHeight="false" outlineLevel="0" collapsed="false">
      <c r="A712" s="200"/>
      <c r="B712" s="204"/>
      <c r="C712" s="204"/>
      <c r="D712" s="200"/>
      <c r="E712" s="200"/>
      <c r="F712" s="200"/>
      <c r="G712" s="200"/>
      <c r="H712" s="200"/>
      <c r="I712" s="200"/>
      <c r="J712" s="200"/>
    </row>
    <row r="713" customFormat="false" ht="14.25" hidden="false" customHeight="false" outlineLevel="0" collapsed="false">
      <c r="A713" s="200"/>
      <c r="B713" s="204"/>
      <c r="C713" s="204"/>
      <c r="D713" s="200"/>
      <c r="E713" s="200"/>
      <c r="F713" s="200"/>
      <c r="G713" s="200"/>
      <c r="H713" s="200"/>
      <c r="I713" s="200"/>
      <c r="J713" s="200"/>
    </row>
    <row r="714" customFormat="false" ht="14.25" hidden="false" customHeight="false" outlineLevel="0" collapsed="false">
      <c r="A714" s="200"/>
      <c r="B714" s="204"/>
      <c r="C714" s="204"/>
      <c r="D714" s="200"/>
      <c r="E714" s="200"/>
      <c r="F714" s="200"/>
      <c r="G714" s="200"/>
      <c r="H714" s="200"/>
      <c r="I714" s="200"/>
      <c r="J714" s="200"/>
    </row>
    <row r="715" customFormat="false" ht="14.25" hidden="false" customHeight="false" outlineLevel="0" collapsed="false">
      <c r="A715" s="200"/>
      <c r="B715" s="204"/>
      <c r="C715" s="204"/>
      <c r="D715" s="200"/>
      <c r="E715" s="200"/>
      <c r="F715" s="200"/>
      <c r="G715" s="200"/>
      <c r="H715" s="200"/>
      <c r="I715" s="200"/>
      <c r="J715" s="200"/>
    </row>
    <row r="716" customFormat="false" ht="14.25" hidden="false" customHeight="false" outlineLevel="0" collapsed="false">
      <c r="A716" s="200"/>
      <c r="B716" s="204"/>
      <c r="C716" s="204"/>
      <c r="D716" s="200"/>
      <c r="E716" s="200"/>
      <c r="F716" s="200"/>
      <c r="G716" s="200"/>
      <c r="H716" s="200"/>
      <c r="I716" s="200"/>
      <c r="J716" s="200"/>
    </row>
    <row r="717" customFormat="false" ht="14.25" hidden="false" customHeight="false" outlineLevel="0" collapsed="false">
      <c r="A717" s="200"/>
      <c r="B717" s="204"/>
      <c r="C717" s="204"/>
      <c r="D717" s="200"/>
      <c r="E717" s="200"/>
      <c r="F717" s="200"/>
      <c r="G717" s="200"/>
      <c r="H717" s="200"/>
      <c r="I717" s="200"/>
      <c r="J717" s="200"/>
    </row>
    <row r="718" customFormat="false" ht="14.25" hidden="false" customHeight="false" outlineLevel="0" collapsed="false">
      <c r="A718" s="200"/>
      <c r="B718" s="204"/>
      <c r="C718" s="204"/>
      <c r="D718" s="200"/>
      <c r="E718" s="200"/>
      <c r="F718" s="200"/>
      <c r="G718" s="200"/>
      <c r="H718" s="200"/>
      <c r="I718" s="200"/>
      <c r="J718" s="200"/>
    </row>
    <row r="719" customFormat="false" ht="14.25" hidden="false" customHeight="false" outlineLevel="0" collapsed="false">
      <c r="A719" s="200"/>
      <c r="B719" s="204"/>
      <c r="C719" s="204"/>
      <c r="D719" s="200"/>
      <c r="E719" s="200"/>
      <c r="F719" s="200"/>
      <c r="G719" s="200"/>
      <c r="H719" s="200"/>
      <c r="I719" s="200"/>
      <c r="J719" s="200"/>
    </row>
    <row r="720" customFormat="false" ht="14.25" hidden="false" customHeight="false" outlineLevel="0" collapsed="false">
      <c r="A720" s="200"/>
      <c r="B720" s="204"/>
      <c r="C720" s="204"/>
      <c r="D720" s="200"/>
      <c r="E720" s="200"/>
      <c r="F720" s="200"/>
      <c r="G720" s="200"/>
      <c r="H720" s="200"/>
      <c r="I720" s="200"/>
      <c r="J720" s="200"/>
    </row>
    <row r="721" customFormat="false" ht="14.25" hidden="false" customHeight="false" outlineLevel="0" collapsed="false">
      <c r="A721" s="200"/>
      <c r="B721" s="204"/>
      <c r="C721" s="204"/>
      <c r="D721" s="200"/>
      <c r="E721" s="200"/>
      <c r="F721" s="200"/>
      <c r="G721" s="200"/>
      <c r="H721" s="200"/>
      <c r="I721" s="200"/>
      <c r="J721" s="200"/>
    </row>
    <row r="722" customFormat="false" ht="14.25" hidden="false" customHeight="false" outlineLevel="0" collapsed="false">
      <c r="A722" s="200"/>
      <c r="B722" s="204"/>
      <c r="C722" s="204"/>
      <c r="D722" s="200"/>
      <c r="E722" s="200"/>
      <c r="F722" s="200"/>
      <c r="G722" s="200"/>
      <c r="H722" s="200"/>
      <c r="I722" s="200"/>
      <c r="J722" s="200"/>
    </row>
    <row r="723" customFormat="false" ht="14.25" hidden="false" customHeight="false" outlineLevel="0" collapsed="false">
      <c r="A723" s="200"/>
      <c r="B723" s="204"/>
      <c r="C723" s="204"/>
      <c r="D723" s="200"/>
      <c r="E723" s="200"/>
      <c r="F723" s="200"/>
      <c r="G723" s="200"/>
      <c r="H723" s="200"/>
      <c r="I723" s="200"/>
      <c r="J723" s="200"/>
    </row>
    <row r="724" customFormat="false" ht="14.25" hidden="false" customHeight="false" outlineLevel="0" collapsed="false">
      <c r="A724" s="200"/>
      <c r="B724" s="204"/>
      <c r="C724" s="204"/>
      <c r="D724" s="200"/>
      <c r="E724" s="200"/>
      <c r="F724" s="200"/>
      <c r="G724" s="200"/>
      <c r="H724" s="200"/>
      <c r="I724" s="200"/>
      <c r="J724" s="200"/>
    </row>
    <row r="725" customFormat="false" ht="14.25" hidden="false" customHeight="false" outlineLevel="0" collapsed="false">
      <c r="A725" s="200"/>
      <c r="B725" s="204"/>
      <c r="C725" s="204"/>
      <c r="D725" s="200"/>
      <c r="E725" s="200"/>
      <c r="F725" s="200"/>
      <c r="G725" s="200"/>
      <c r="H725" s="200"/>
      <c r="I725" s="200"/>
      <c r="J725" s="200"/>
    </row>
    <row r="726" customFormat="false" ht="14.25" hidden="false" customHeight="false" outlineLevel="0" collapsed="false">
      <c r="A726" s="200"/>
      <c r="B726" s="204"/>
      <c r="C726" s="204"/>
      <c r="D726" s="200"/>
      <c r="E726" s="200"/>
      <c r="F726" s="200"/>
      <c r="G726" s="200"/>
      <c r="H726" s="200"/>
      <c r="I726" s="200"/>
      <c r="J726" s="200"/>
    </row>
    <row r="727" customFormat="false" ht="14.25" hidden="false" customHeight="false" outlineLevel="0" collapsed="false">
      <c r="A727" s="200"/>
      <c r="B727" s="204"/>
      <c r="C727" s="204"/>
      <c r="D727" s="200"/>
      <c r="E727" s="200"/>
      <c r="F727" s="200"/>
      <c r="G727" s="200"/>
      <c r="H727" s="200"/>
      <c r="I727" s="200"/>
      <c r="J727" s="200"/>
    </row>
    <row r="728" customFormat="false" ht="14.25" hidden="false" customHeight="false" outlineLevel="0" collapsed="false">
      <c r="A728" s="200"/>
      <c r="B728" s="204"/>
      <c r="C728" s="204"/>
      <c r="D728" s="200"/>
      <c r="E728" s="200"/>
      <c r="F728" s="200"/>
      <c r="G728" s="200"/>
      <c r="H728" s="200"/>
      <c r="I728" s="200"/>
      <c r="J728" s="200"/>
    </row>
    <row r="729" customFormat="false" ht="14.25" hidden="false" customHeight="false" outlineLevel="0" collapsed="false">
      <c r="A729" s="200"/>
      <c r="B729" s="204"/>
      <c r="C729" s="204"/>
      <c r="D729" s="200"/>
      <c r="E729" s="200"/>
      <c r="F729" s="200"/>
      <c r="G729" s="200"/>
      <c r="H729" s="200"/>
      <c r="I729" s="200"/>
      <c r="J729" s="200"/>
    </row>
    <row r="730" customFormat="false" ht="14.25" hidden="false" customHeight="false" outlineLevel="0" collapsed="false">
      <c r="A730" s="200"/>
      <c r="B730" s="204"/>
      <c r="C730" s="204"/>
      <c r="D730" s="200"/>
      <c r="E730" s="200"/>
      <c r="F730" s="200"/>
      <c r="G730" s="200"/>
      <c r="H730" s="200"/>
      <c r="I730" s="200"/>
      <c r="J730" s="200"/>
    </row>
    <row r="731" customFormat="false" ht="14.25" hidden="false" customHeight="false" outlineLevel="0" collapsed="false">
      <c r="A731" s="200"/>
      <c r="B731" s="204"/>
      <c r="C731" s="204"/>
      <c r="D731" s="200"/>
      <c r="E731" s="200"/>
      <c r="F731" s="200"/>
      <c r="G731" s="200"/>
      <c r="H731" s="200"/>
      <c r="I731" s="200"/>
      <c r="J731" s="200"/>
    </row>
    <row r="732" customFormat="false" ht="14.25" hidden="false" customHeight="false" outlineLevel="0" collapsed="false">
      <c r="A732" s="200"/>
      <c r="B732" s="204"/>
      <c r="C732" s="204"/>
      <c r="D732" s="200"/>
      <c r="E732" s="200"/>
      <c r="F732" s="200"/>
      <c r="G732" s="200"/>
      <c r="H732" s="200"/>
      <c r="I732" s="200"/>
      <c r="J732" s="200"/>
    </row>
    <row r="733" customFormat="false" ht="14.25" hidden="false" customHeight="false" outlineLevel="0" collapsed="false">
      <c r="A733" s="200"/>
      <c r="B733" s="204"/>
      <c r="C733" s="204"/>
      <c r="D733" s="200"/>
      <c r="E733" s="200"/>
      <c r="F733" s="200"/>
      <c r="G733" s="200"/>
      <c r="H733" s="200"/>
      <c r="I733" s="200"/>
      <c r="J733" s="200"/>
    </row>
    <row r="734" customFormat="false" ht="14.25" hidden="false" customHeight="false" outlineLevel="0" collapsed="false">
      <c r="A734" s="200"/>
      <c r="B734" s="204"/>
      <c r="C734" s="204"/>
      <c r="D734" s="200"/>
      <c r="E734" s="200"/>
      <c r="F734" s="200"/>
      <c r="G734" s="200"/>
      <c r="H734" s="200"/>
      <c r="I734" s="200"/>
      <c r="J734" s="200"/>
    </row>
    <row r="735" customFormat="false" ht="14.25" hidden="false" customHeight="false" outlineLevel="0" collapsed="false">
      <c r="A735" s="200"/>
      <c r="B735" s="204"/>
      <c r="C735" s="204"/>
      <c r="D735" s="200"/>
      <c r="E735" s="200"/>
      <c r="F735" s="200"/>
      <c r="G735" s="200"/>
      <c r="H735" s="200"/>
      <c r="I735" s="200"/>
      <c r="J735" s="200"/>
    </row>
    <row r="736" customFormat="false" ht="14.25" hidden="false" customHeight="false" outlineLevel="0" collapsed="false">
      <c r="A736" s="200"/>
      <c r="B736" s="204"/>
      <c r="C736" s="204"/>
      <c r="D736" s="200"/>
      <c r="E736" s="200"/>
      <c r="F736" s="200"/>
      <c r="G736" s="200"/>
      <c r="H736" s="200"/>
      <c r="I736" s="200"/>
      <c r="J736" s="200"/>
    </row>
    <row r="737" customFormat="false" ht="14.25" hidden="false" customHeight="false" outlineLevel="0" collapsed="false">
      <c r="A737" s="200"/>
      <c r="B737" s="204"/>
      <c r="C737" s="204"/>
      <c r="D737" s="200"/>
      <c r="E737" s="200"/>
      <c r="F737" s="200"/>
      <c r="G737" s="200"/>
      <c r="H737" s="200"/>
      <c r="I737" s="200"/>
      <c r="J737" s="200"/>
    </row>
    <row r="738" customFormat="false" ht="14.25" hidden="false" customHeight="false" outlineLevel="0" collapsed="false">
      <c r="A738" s="200"/>
      <c r="B738" s="204"/>
      <c r="C738" s="204"/>
      <c r="D738" s="200"/>
      <c r="E738" s="200"/>
      <c r="F738" s="200"/>
      <c r="G738" s="200"/>
      <c r="H738" s="200"/>
      <c r="I738" s="200"/>
      <c r="J738" s="200"/>
    </row>
    <row r="739" customFormat="false" ht="14.25" hidden="false" customHeight="false" outlineLevel="0" collapsed="false">
      <c r="A739" s="200"/>
      <c r="B739" s="204"/>
      <c r="C739" s="204"/>
      <c r="D739" s="200"/>
      <c r="E739" s="200"/>
      <c r="F739" s="200"/>
      <c r="G739" s="200"/>
      <c r="H739" s="200"/>
      <c r="I739" s="200"/>
      <c r="J739" s="200"/>
    </row>
    <row r="740" customFormat="false" ht="14.25" hidden="false" customHeight="false" outlineLevel="0" collapsed="false">
      <c r="A740" s="200"/>
      <c r="B740" s="204"/>
      <c r="C740" s="204"/>
      <c r="D740" s="200"/>
      <c r="E740" s="200"/>
      <c r="F740" s="200"/>
      <c r="G740" s="200"/>
      <c r="H740" s="200"/>
      <c r="I740" s="200"/>
      <c r="J740" s="200"/>
    </row>
    <row r="741" customFormat="false" ht="14.25" hidden="false" customHeight="false" outlineLevel="0" collapsed="false">
      <c r="A741" s="200"/>
      <c r="B741" s="204"/>
      <c r="C741" s="204"/>
      <c r="D741" s="200"/>
      <c r="E741" s="200"/>
      <c r="F741" s="200"/>
      <c r="G741" s="200"/>
      <c r="H741" s="200"/>
      <c r="I741" s="200"/>
      <c r="J741" s="200"/>
    </row>
    <row r="742" customFormat="false" ht="14.25" hidden="false" customHeight="false" outlineLevel="0" collapsed="false">
      <c r="A742" s="200"/>
      <c r="B742" s="204"/>
      <c r="C742" s="204"/>
      <c r="D742" s="200"/>
      <c r="E742" s="200"/>
      <c r="F742" s="200"/>
      <c r="G742" s="200"/>
      <c r="H742" s="200"/>
      <c r="I742" s="200"/>
      <c r="J742" s="200"/>
    </row>
    <row r="743" customFormat="false" ht="14.25" hidden="false" customHeight="false" outlineLevel="0" collapsed="false">
      <c r="A743" s="200"/>
      <c r="B743" s="204"/>
      <c r="C743" s="204"/>
      <c r="D743" s="200"/>
      <c r="E743" s="200"/>
      <c r="F743" s="200"/>
      <c r="G743" s="200"/>
      <c r="H743" s="200"/>
      <c r="I743" s="200"/>
      <c r="J743" s="200"/>
    </row>
    <row r="744" customFormat="false" ht="14.25" hidden="false" customHeight="false" outlineLevel="0" collapsed="false">
      <c r="A744" s="200"/>
      <c r="B744" s="204"/>
      <c r="C744" s="204"/>
      <c r="D744" s="200"/>
      <c r="E744" s="200"/>
      <c r="F744" s="200"/>
      <c r="G744" s="200"/>
      <c r="H744" s="200"/>
      <c r="I744" s="200"/>
      <c r="J744" s="200"/>
    </row>
    <row r="745" customFormat="false" ht="14.25" hidden="false" customHeight="false" outlineLevel="0" collapsed="false">
      <c r="A745" s="200"/>
      <c r="B745" s="204"/>
      <c r="C745" s="204"/>
      <c r="D745" s="200"/>
      <c r="E745" s="200"/>
      <c r="F745" s="200"/>
      <c r="G745" s="200"/>
      <c r="H745" s="200"/>
      <c r="I745" s="200"/>
      <c r="J745" s="200"/>
    </row>
    <row r="746" customFormat="false" ht="14.25" hidden="false" customHeight="false" outlineLevel="0" collapsed="false">
      <c r="A746" s="200"/>
      <c r="B746" s="204"/>
      <c r="C746" s="204"/>
      <c r="D746" s="200"/>
      <c r="E746" s="200"/>
      <c r="F746" s="200"/>
      <c r="G746" s="200"/>
      <c r="H746" s="200"/>
      <c r="I746" s="200"/>
      <c r="J746" s="200"/>
    </row>
    <row r="747" customFormat="false" ht="14.25" hidden="false" customHeight="false" outlineLevel="0" collapsed="false">
      <c r="A747" s="200"/>
      <c r="B747" s="204"/>
      <c r="C747" s="204"/>
      <c r="D747" s="200"/>
      <c r="E747" s="200"/>
      <c r="F747" s="200"/>
      <c r="G747" s="200"/>
      <c r="H747" s="200"/>
      <c r="I747" s="200"/>
      <c r="J747" s="200"/>
    </row>
    <row r="748" customFormat="false" ht="14.25" hidden="false" customHeight="false" outlineLevel="0" collapsed="false">
      <c r="A748" s="200"/>
      <c r="B748" s="204"/>
      <c r="C748" s="204"/>
      <c r="D748" s="200"/>
      <c r="E748" s="200"/>
      <c r="F748" s="200"/>
      <c r="G748" s="200"/>
      <c r="H748" s="200"/>
      <c r="I748" s="200"/>
      <c r="J748" s="200"/>
    </row>
    <row r="749" customFormat="false" ht="14.25" hidden="false" customHeight="false" outlineLevel="0" collapsed="false">
      <c r="A749" s="200"/>
      <c r="B749" s="204"/>
      <c r="C749" s="204"/>
      <c r="D749" s="200"/>
      <c r="E749" s="200"/>
      <c r="F749" s="200"/>
      <c r="G749" s="200"/>
      <c r="H749" s="200"/>
      <c r="I749" s="200"/>
      <c r="J749" s="200"/>
    </row>
    <row r="750" customFormat="false" ht="14.25" hidden="false" customHeight="false" outlineLevel="0" collapsed="false">
      <c r="A750" s="200"/>
      <c r="B750" s="204"/>
      <c r="C750" s="204"/>
      <c r="D750" s="200"/>
      <c r="E750" s="200"/>
      <c r="F750" s="200"/>
      <c r="G750" s="200"/>
      <c r="H750" s="200"/>
      <c r="I750" s="200"/>
      <c r="J750" s="200"/>
    </row>
    <row r="751" customFormat="false" ht="14.25" hidden="false" customHeight="false" outlineLevel="0" collapsed="false">
      <c r="A751" s="200"/>
      <c r="B751" s="204"/>
      <c r="C751" s="204"/>
      <c r="D751" s="200"/>
      <c r="E751" s="200"/>
      <c r="F751" s="200"/>
      <c r="G751" s="200"/>
      <c r="H751" s="200"/>
      <c r="I751" s="200"/>
      <c r="J751" s="200"/>
    </row>
    <row r="752" customFormat="false" ht="14.25" hidden="false" customHeight="false" outlineLevel="0" collapsed="false">
      <c r="A752" s="200"/>
      <c r="B752" s="204"/>
      <c r="C752" s="204"/>
      <c r="D752" s="200"/>
      <c r="E752" s="200"/>
      <c r="F752" s="200"/>
      <c r="G752" s="200"/>
      <c r="H752" s="200"/>
      <c r="I752" s="200"/>
      <c r="J752" s="200"/>
    </row>
    <row r="753" customFormat="false" ht="14.25" hidden="false" customHeight="false" outlineLevel="0" collapsed="false">
      <c r="A753" s="200"/>
      <c r="B753" s="204"/>
      <c r="C753" s="204"/>
      <c r="D753" s="200"/>
      <c r="E753" s="200"/>
      <c r="F753" s="200"/>
      <c r="G753" s="200"/>
      <c r="H753" s="200"/>
      <c r="I753" s="200"/>
      <c r="J753" s="200"/>
    </row>
    <row r="754" customFormat="false" ht="14.25" hidden="false" customHeight="false" outlineLevel="0" collapsed="false">
      <c r="A754" s="200"/>
      <c r="B754" s="204"/>
      <c r="C754" s="204"/>
      <c r="D754" s="200"/>
      <c r="E754" s="200"/>
      <c r="F754" s="200"/>
      <c r="G754" s="200"/>
      <c r="H754" s="200"/>
      <c r="I754" s="200"/>
      <c r="J754" s="200"/>
    </row>
    <row r="755" customFormat="false" ht="14.25" hidden="false" customHeight="false" outlineLevel="0" collapsed="false">
      <c r="A755" s="200"/>
      <c r="B755" s="204"/>
      <c r="C755" s="204"/>
      <c r="D755" s="200"/>
      <c r="E755" s="200"/>
      <c r="F755" s="200"/>
      <c r="G755" s="200"/>
      <c r="H755" s="200"/>
      <c r="I755" s="200"/>
      <c r="J755" s="200"/>
    </row>
    <row r="756" customFormat="false" ht="14.25" hidden="false" customHeight="false" outlineLevel="0" collapsed="false">
      <c r="A756" s="200"/>
      <c r="B756" s="204"/>
      <c r="C756" s="204"/>
      <c r="D756" s="200"/>
      <c r="E756" s="200"/>
      <c r="F756" s="200"/>
      <c r="G756" s="200"/>
      <c r="H756" s="200"/>
      <c r="I756" s="200"/>
      <c r="J756" s="200"/>
    </row>
    <row r="757" customFormat="false" ht="14.25" hidden="false" customHeight="false" outlineLevel="0" collapsed="false">
      <c r="A757" s="200"/>
      <c r="B757" s="204"/>
      <c r="C757" s="204"/>
      <c r="D757" s="200"/>
      <c r="E757" s="200"/>
      <c r="F757" s="200"/>
      <c r="G757" s="200"/>
      <c r="H757" s="200"/>
      <c r="I757" s="200"/>
      <c r="J757" s="200"/>
    </row>
    <row r="758" customFormat="false" ht="14.25" hidden="false" customHeight="false" outlineLevel="0" collapsed="false">
      <c r="A758" s="200"/>
      <c r="B758" s="204"/>
      <c r="C758" s="204"/>
      <c r="D758" s="200"/>
      <c r="E758" s="200"/>
      <c r="F758" s="200"/>
      <c r="G758" s="200"/>
      <c r="H758" s="200"/>
      <c r="I758" s="200"/>
      <c r="J758" s="200"/>
    </row>
    <row r="759" customFormat="false" ht="14.25" hidden="false" customHeight="false" outlineLevel="0" collapsed="false">
      <c r="A759" s="200"/>
      <c r="B759" s="204"/>
      <c r="C759" s="204"/>
      <c r="D759" s="200"/>
      <c r="E759" s="200"/>
      <c r="F759" s="200"/>
      <c r="G759" s="200"/>
      <c r="H759" s="200"/>
      <c r="I759" s="200"/>
      <c r="J759" s="200"/>
    </row>
    <row r="760" customFormat="false" ht="14.25" hidden="false" customHeight="false" outlineLevel="0" collapsed="false">
      <c r="A760" s="200"/>
      <c r="B760" s="204"/>
      <c r="C760" s="204"/>
      <c r="D760" s="200"/>
      <c r="E760" s="200"/>
      <c r="F760" s="200"/>
      <c r="G760" s="200"/>
      <c r="H760" s="200"/>
      <c r="I760" s="200"/>
      <c r="J760" s="200"/>
    </row>
    <row r="761" customFormat="false" ht="14.25" hidden="false" customHeight="false" outlineLevel="0" collapsed="false">
      <c r="A761" s="200"/>
      <c r="B761" s="204"/>
      <c r="C761" s="204"/>
      <c r="D761" s="200"/>
      <c r="E761" s="200"/>
      <c r="F761" s="200"/>
      <c r="G761" s="200"/>
      <c r="H761" s="200"/>
      <c r="I761" s="200"/>
      <c r="J761" s="200"/>
    </row>
    <row r="762" customFormat="false" ht="14.25" hidden="false" customHeight="false" outlineLevel="0" collapsed="false">
      <c r="A762" s="200"/>
      <c r="B762" s="204"/>
      <c r="C762" s="204"/>
      <c r="D762" s="200"/>
      <c r="E762" s="200"/>
      <c r="F762" s="200"/>
      <c r="G762" s="200"/>
      <c r="H762" s="200"/>
      <c r="I762" s="200"/>
      <c r="J762" s="200"/>
    </row>
    <row r="763" customFormat="false" ht="14.25" hidden="false" customHeight="false" outlineLevel="0" collapsed="false">
      <c r="A763" s="200"/>
      <c r="B763" s="204"/>
      <c r="C763" s="204"/>
      <c r="D763" s="200"/>
      <c r="E763" s="200"/>
      <c r="F763" s="200"/>
      <c r="G763" s="200"/>
      <c r="H763" s="200"/>
      <c r="I763" s="200"/>
      <c r="J763" s="200"/>
    </row>
    <row r="764" customFormat="false" ht="14.25" hidden="false" customHeight="false" outlineLevel="0" collapsed="false">
      <c r="A764" s="200"/>
      <c r="B764" s="204"/>
      <c r="C764" s="204"/>
      <c r="D764" s="200"/>
      <c r="E764" s="200"/>
      <c r="F764" s="200"/>
      <c r="G764" s="200"/>
      <c r="H764" s="200"/>
      <c r="I764" s="200"/>
      <c r="J764" s="200"/>
    </row>
    <row r="765" customFormat="false" ht="14.25" hidden="false" customHeight="false" outlineLevel="0" collapsed="false">
      <c r="A765" s="200"/>
      <c r="B765" s="204"/>
      <c r="C765" s="204"/>
      <c r="D765" s="200"/>
      <c r="E765" s="200"/>
      <c r="F765" s="200"/>
      <c r="G765" s="200"/>
      <c r="H765" s="200"/>
      <c r="I765" s="200"/>
      <c r="J765" s="200"/>
    </row>
    <row r="766" customFormat="false" ht="14.25" hidden="false" customHeight="false" outlineLevel="0" collapsed="false">
      <c r="A766" s="200"/>
      <c r="B766" s="204"/>
      <c r="C766" s="204"/>
      <c r="D766" s="200"/>
      <c r="E766" s="200"/>
      <c r="F766" s="200"/>
      <c r="G766" s="200"/>
      <c r="H766" s="200"/>
      <c r="I766" s="200"/>
      <c r="J766" s="200"/>
    </row>
    <row r="767" customFormat="false" ht="14.25" hidden="false" customHeight="false" outlineLevel="0" collapsed="false">
      <c r="A767" s="200"/>
      <c r="B767" s="204"/>
      <c r="C767" s="204"/>
      <c r="D767" s="200"/>
      <c r="E767" s="200"/>
      <c r="F767" s="200"/>
      <c r="G767" s="200"/>
      <c r="H767" s="200"/>
      <c r="I767" s="200"/>
      <c r="J767" s="200"/>
    </row>
    <row r="768" customFormat="false" ht="14.25" hidden="false" customHeight="false" outlineLevel="0" collapsed="false">
      <c r="A768" s="200"/>
      <c r="B768" s="204"/>
      <c r="C768" s="204"/>
      <c r="D768" s="200"/>
      <c r="E768" s="200"/>
      <c r="F768" s="200"/>
      <c r="G768" s="200"/>
      <c r="H768" s="200"/>
      <c r="I768" s="200"/>
      <c r="J768" s="200"/>
    </row>
    <row r="769" customFormat="false" ht="14.25" hidden="false" customHeight="false" outlineLevel="0" collapsed="false">
      <c r="A769" s="200"/>
      <c r="B769" s="204"/>
      <c r="C769" s="204"/>
      <c r="D769" s="200"/>
      <c r="E769" s="200"/>
      <c r="F769" s="200"/>
      <c r="G769" s="200"/>
      <c r="H769" s="200"/>
      <c r="I769" s="200"/>
      <c r="J769" s="200"/>
    </row>
    <row r="770" customFormat="false" ht="14.25" hidden="false" customHeight="false" outlineLevel="0" collapsed="false">
      <c r="A770" s="200"/>
      <c r="B770" s="204"/>
      <c r="C770" s="204"/>
      <c r="D770" s="200"/>
      <c r="E770" s="200"/>
      <c r="F770" s="200"/>
      <c r="G770" s="200"/>
      <c r="H770" s="200"/>
      <c r="I770" s="200"/>
      <c r="J770" s="200"/>
    </row>
    <row r="771" customFormat="false" ht="14.25" hidden="false" customHeight="false" outlineLevel="0" collapsed="false">
      <c r="A771" s="200"/>
      <c r="B771" s="204"/>
      <c r="C771" s="204"/>
      <c r="D771" s="200"/>
      <c r="E771" s="200"/>
      <c r="F771" s="200"/>
      <c r="G771" s="200"/>
      <c r="H771" s="200"/>
      <c r="I771" s="200"/>
      <c r="J771" s="200"/>
    </row>
    <row r="772" customFormat="false" ht="14.25" hidden="false" customHeight="false" outlineLevel="0" collapsed="false">
      <c r="A772" s="200"/>
      <c r="B772" s="204"/>
      <c r="C772" s="204"/>
      <c r="D772" s="200"/>
      <c r="E772" s="200"/>
      <c r="F772" s="200"/>
      <c r="G772" s="200"/>
      <c r="H772" s="200"/>
      <c r="I772" s="200"/>
      <c r="J772" s="200"/>
    </row>
    <row r="773" customFormat="false" ht="14.25" hidden="false" customHeight="false" outlineLevel="0" collapsed="false">
      <c r="A773" s="200"/>
      <c r="B773" s="204"/>
      <c r="C773" s="204"/>
      <c r="D773" s="200"/>
      <c r="E773" s="200"/>
      <c r="F773" s="200"/>
      <c r="G773" s="200"/>
      <c r="H773" s="200"/>
      <c r="I773" s="200"/>
      <c r="J773" s="200"/>
    </row>
    <row r="774" customFormat="false" ht="14.25" hidden="false" customHeight="false" outlineLevel="0" collapsed="false">
      <c r="A774" s="200"/>
      <c r="B774" s="204"/>
      <c r="C774" s="204"/>
      <c r="D774" s="200"/>
      <c r="E774" s="200"/>
      <c r="F774" s="200"/>
      <c r="G774" s="200"/>
      <c r="H774" s="200"/>
      <c r="I774" s="200"/>
      <c r="J774" s="200"/>
    </row>
    <row r="775" customFormat="false" ht="14.25" hidden="false" customHeight="false" outlineLevel="0" collapsed="false">
      <c r="A775" s="200"/>
      <c r="B775" s="204"/>
      <c r="C775" s="204"/>
      <c r="D775" s="200"/>
      <c r="E775" s="200"/>
      <c r="F775" s="200"/>
      <c r="G775" s="200"/>
      <c r="H775" s="200"/>
      <c r="I775" s="200"/>
      <c r="J775" s="200"/>
    </row>
    <row r="776" customFormat="false" ht="14.25" hidden="false" customHeight="false" outlineLevel="0" collapsed="false">
      <c r="A776" s="200"/>
      <c r="B776" s="204"/>
      <c r="C776" s="204"/>
      <c r="D776" s="200"/>
      <c r="E776" s="200"/>
      <c r="F776" s="200"/>
      <c r="G776" s="200"/>
      <c r="H776" s="200"/>
      <c r="I776" s="200"/>
      <c r="J776" s="200"/>
    </row>
    <row r="777" customFormat="false" ht="14.25" hidden="false" customHeight="false" outlineLevel="0" collapsed="false">
      <c r="A777" s="200"/>
      <c r="B777" s="204"/>
      <c r="C777" s="204"/>
      <c r="D777" s="200"/>
      <c r="E777" s="200"/>
      <c r="F777" s="200"/>
      <c r="G777" s="200"/>
      <c r="H777" s="200"/>
      <c r="I777" s="200"/>
      <c r="J777" s="200"/>
    </row>
    <row r="778" customFormat="false" ht="14.25" hidden="false" customHeight="false" outlineLevel="0" collapsed="false">
      <c r="A778" s="200"/>
      <c r="B778" s="204"/>
      <c r="C778" s="204"/>
      <c r="D778" s="200"/>
      <c r="E778" s="200"/>
      <c r="F778" s="200"/>
      <c r="G778" s="200"/>
      <c r="H778" s="200"/>
      <c r="I778" s="200"/>
      <c r="J778" s="200"/>
    </row>
    <row r="779" customFormat="false" ht="14.25" hidden="false" customHeight="false" outlineLevel="0" collapsed="false">
      <c r="A779" s="200"/>
      <c r="B779" s="204"/>
      <c r="C779" s="204"/>
      <c r="D779" s="200"/>
      <c r="E779" s="200"/>
      <c r="F779" s="200"/>
      <c r="G779" s="200"/>
      <c r="H779" s="200"/>
      <c r="I779" s="200"/>
      <c r="J779" s="200"/>
    </row>
    <row r="780" customFormat="false" ht="14.25" hidden="false" customHeight="false" outlineLevel="0" collapsed="false">
      <c r="A780" s="200"/>
      <c r="B780" s="204"/>
      <c r="C780" s="204"/>
      <c r="D780" s="200"/>
      <c r="E780" s="200"/>
      <c r="F780" s="200"/>
      <c r="G780" s="200"/>
      <c r="H780" s="200"/>
      <c r="I780" s="200"/>
      <c r="J780" s="200"/>
    </row>
    <row r="781" customFormat="false" ht="14.25" hidden="false" customHeight="false" outlineLevel="0" collapsed="false">
      <c r="A781" s="200"/>
      <c r="B781" s="204"/>
      <c r="C781" s="204"/>
      <c r="D781" s="200"/>
      <c r="E781" s="200"/>
      <c r="F781" s="200"/>
      <c r="G781" s="200"/>
      <c r="H781" s="200"/>
      <c r="I781" s="200"/>
      <c r="J781" s="200"/>
    </row>
    <row r="782" customFormat="false" ht="14.25" hidden="false" customHeight="false" outlineLevel="0" collapsed="false">
      <c r="A782" s="200"/>
      <c r="B782" s="204"/>
      <c r="C782" s="204"/>
      <c r="D782" s="200"/>
      <c r="E782" s="200"/>
      <c r="F782" s="200"/>
      <c r="G782" s="200"/>
      <c r="H782" s="200"/>
      <c r="I782" s="200"/>
      <c r="J782" s="200"/>
    </row>
    <row r="783" customFormat="false" ht="14.25" hidden="false" customHeight="false" outlineLevel="0" collapsed="false">
      <c r="A783" s="200"/>
      <c r="B783" s="204"/>
      <c r="C783" s="204"/>
      <c r="D783" s="200"/>
      <c r="E783" s="200"/>
      <c r="F783" s="200"/>
      <c r="G783" s="200"/>
      <c r="H783" s="200"/>
      <c r="I783" s="200"/>
      <c r="J783" s="200"/>
    </row>
    <row r="784" customFormat="false" ht="14.25" hidden="false" customHeight="false" outlineLevel="0" collapsed="false">
      <c r="A784" s="200"/>
      <c r="B784" s="204"/>
      <c r="C784" s="204"/>
      <c r="D784" s="200"/>
      <c r="E784" s="200"/>
      <c r="F784" s="200"/>
      <c r="G784" s="200"/>
      <c r="H784" s="200"/>
      <c r="I784" s="200"/>
      <c r="J784" s="200"/>
    </row>
    <row r="785" customFormat="false" ht="14.25" hidden="false" customHeight="false" outlineLevel="0" collapsed="false">
      <c r="A785" s="200"/>
      <c r="B785" s="204"/>
      <c r="C785" s="204"/>
      <c r="D785" s="200"/>
      <c r="E785" s="200"/>
      <c r="F785" s="200"/>
      <c r="G785" s="200"/>
      <c r="H785" s="200"/>
      <c r="I785" s="200"/>
      <c r="J785" s="200"/>
    </row>
    <row r="786" customFormat="false" ht="14.25" hidden="false" customHeight="false" outlineLevel="0" collapsed="false">
      <c r="A786" s="200"/>
      <c r="B786" s="204"/>
      <c r="C786" s="204"/>
      <c r="D786" s="200"/>
      <c r="E786" s="200"/>
      <c r="F786" s="200"/>
      <c r="G786" s="200"/>
      <c r="H786" s="200"/>
      <c r="I786" s="200"/>
      <c r="J786" s="200"/>
    </row>
    <row r="787" customFormat="false" ht="14.25" hidden="false" customHeight="false" outlineLevel="0" collapsed="false">
      <c r="A787" s="200"/>
      <c r="B787" s="204"/>
      <c r="C787" s="204"/>
      <c r="D787" s="200"/>
      <c r="E787" s="200"/>
      <c r="F787" s="200"/>
      <c r="G787" s="200"/>
      <c r="H787" s="200"/>
      <c r="I787" s="200"/>
      <c r="J787" s="200"/>
    </row>
    <row r="788" customFormat="false" ht="14.25" hidden="false" customHeight="false" outlineLevel="0" collapsed="false">
      <c r="A788" s="200"/>
      <c r="B788" s="204"/>
      <c r="C788" s="204"/>
      <c r="D788" s="200"/>
      <c r="E788" s="200"/>
      <c r="F788" s="200"/>
      <c r="G788" s="200"/>
      <c r="H788" s="200"/>
      <c r="I788" s="200"/>
      <c r="J788" s="200"/>
    </row>
    <row r="789" customFormat="false" ht="14.25" hidden="false" customHeight="false" outlineLevel="0" collapsed="false">
      <c r="A789" s="200"/>
      <c r="B789" s="204"/>
      <c r="C789" s="204"/>
      <c r="D789" s="200"/>
      <c r="E789" s="200"/>
      <c r="F789" s="200"/>
      <c r="G789" s="200"/>
      <c r="H789" s="200"/>
      <c r="I789" s="200"/>
      <c r="J789" s="200"/>
    </row>
    <row r="790" customFormat="false" ht="14.25" hidden="false" customHeight="false" outlineLevel="0" collapsed="false">
      <c r="A790" s="200"/>
      <c r="B790" s="204"/>
      <c r="C790" s="204"/>
      <c r="D790" s="200"/>
      <c r="E790" s="200"/>
      <c r="F790" s="200"/>
      <c r="G790" s="200"/>
      <c r="H790" s="200"/>
      <c r="I790" s="200"/>
      <c r="J790" s="200"/>
    </row>
    <row r="791" customFormat="false" ht="14.25" hidden="false" customHeight="false" outlineLevel="0" collapsed="false">
      <c r="A791" s="200"/>
      <c r="B791" s="204"/>
      <c r="C791" s="204"/>
      <c r="D791" s="200"/>
      <c r="E791" s="200"/>
      <c r="F791" s="200"/>
      <c r="G791" s="200"/>
      <c r="H791" s="200"/>
      <c r="I791" s="200"/>
      <c r="J791" s="200"/>
    </row>
    <row r="792" customFormat="false" ht="14.25" hidden="false" customHeight="false" outlineLevel="0" collapsed="false">
      <c r="A792" s="200"/>
      <c r="B792" s="204"/>
      <c r="C792" s="204"/>
      <c r="D792" s="200"/>
      <c r="E792" s="200"/>
      <c r="F792" s="200"/>
      <c r="G792" s="200"/>
      <c r="H792" s="200"/>
      <c r="I792" s="200"/>
      <c r="J792" s="200"/>
    </row>
    <row r="793" customFormat="false" ht="14.25" hidden="false" customHeight="false" outlineLevel="0" collapsed="false">
      <c r="A793" s="200"/>
      <c r="B793" s="204"/>
      <c r="C793" s="204"/>
      <c r="D793" s="200"/>
      <c r="E793" s="200"/>
      <c r="F793" s="200"/>
      <c r="G793" s="200"/>
      <c r="H793" s="200"/>
      <c r="I793" s="200"/>
      <c r="J793" s="200"/>
    </row>
    <row r="794" customFormat="false" ht="14.25" hidden="false" customHeight="false" outlineLevel="0" collapsed="false">
      <c r="A794" s="200"/>
      <c r="B794" s="204"/>
      <c r="C794" s="204"/>
      <c r="D794" s="200"/>
      <c r="E794" s="200"/>
      <c r="F794" s="200"/>
      <c r="G794" s="200"/>
      <c r="H794" s="200"/>
      <c r="I794" s="200"/>
      <c r="J794" s="200"/>
    </row>
    <row r="795" customFormat="false" ht="14.25" hidden="false" customHeight="false" outlineLevel="0" collapsed="false">
      <c r="A795" s="200"/>
      <c r="B795" s="204"/>
      <c r="C795" s="204"/>
      <c r="D795" s="200"/>
      <c r="E795" s="200"/>
      <c r="F795" s="200"/>
      <c r="G795" s="200"/>
      <c r="H795" s="200"/>
      <c r="I795" s="200"/>
      <c r="J795" s="200"/>
    </row>
    <row r="796" customFormat="false" ht="14.25" hidden="false" customHeight="false" outlineLevel="0" collapsed="false">
      <c r="A796" s="200"/>
      <c r="B796" s="204"/>
      <c r="C796" s="204"/>
      <c r="D796" s="200"/>
      <c r="E796" s="200"/>
      <c r="F796" s="200"/>
      <c r="G796" s="200"/>
      <c r="H796" s="200"/>
      <c r="I796" s="200"/>
      <c r="J796" s="200"/>
    </row>
    <row r="797" customFormat="false" ht="14.25" hidden="false" customHeight="false" outlineLevel="0" collapsed="false">
      <c r="A797" s="200"/>
      <c r="B797" s="204"/>
      <c r="C797" s="204"/>
      <c r="D797" s="200"/>
      <c r="E797" s="200"/>
      <c r="F797" s="200"/>
      <c r="G797" s="200"/>
      <c r="H797" s="200"/>
      <c r="I797" s="200"/>
      <c r="J797" s="200"/>
    </row>
    <row r="798" customFormat="false" ht="14.25" hidden="false" customHeight="false" outlineLevel="0" collapsed="false">
      <c r="A798" s="200"/>
      <c r="B798" s="204"/>
      <c r="C798" s="204"/>
      <c r="D798" s="200"/>
      <c r="E798" s="200"/>
      <c r="F798" s="200"/>
      <c r="G798" s="200"/>
      <c r="H798" s="200"/>
      <c r="I798" s="200"/>
      <c r="J798" s="200"/>
    </row>
    <row r="799" customFormat="false" ht="14.25" hidden="false" customHeight="false" outlineLevel="0" collapsed="false">
      <c r="A799" s="200"/>
      <c r="B799" s="204"/>
      <c r="C799" s="204"/>
      <c r="D799" s="200"/>
      <c r="E799" s="200"/>
      <c r="F799" s="200"/>
      <c r="G799" s="200"/>
      <c r="H799" s="200"/>
      <c r="I799" s="200"/>
      <c r="J799" s="200"/>
    </row>
    <row r="800" customFormat="false" ht="14.25" hidden="false" customHeight="false" outlineLevel="0" collapsed="false">
      <c r="A800" s="200"/>
      <c r="B800" s="204"/>
      <c r="C800" s="204"/>
      <c r="D800" s="200"/>
      <c r="E800" s="200"/>
      <c r="F800" s="200"/>
      <c r="G800" s="200"/>
      <c r="H800" s="200"/>
      <c r="I800" s="200"/>
      <c r="J800" s="200"/>
    </row>
    <row r="801" customFormat="false" ht="14.25" hidden="false" customHeight="false" outlineLevel="0" collapsed="false">
      <c r="A801" s="200"/>
      <c r="B801" s="204"/>
      <c r="C801" s="204"/>
      <c r="D801" s="200"/>
      <c r="E801" s="200"/>
      <c r="F801" s="200"/>
      <c r="G801" s="200"/>
      <c r="H801" s="200"/>
      <c r="I801" s="200"/>
      <c r="J801" s="200"/>
    </row>
    <row r="802" customFormat="false" ht="14.25" hidden="false" customHeight="false" outlineLevel="0" collapsed="false">
      <c r="A802" s="200"/>
      <c r="B802" s="204"/>
      <c r="C802" s="204"/>
      <c r="D802" s="200"/>
      <c r="E802" s="200"/>
      <c r="F802" s="200"/>
      <c r="G802" s="200"/>
      <c r="H802" s="200"/>
      <c r="I802" s="200"/>
      <c r="J802" s="200"/>
    </row>
    <row r="803" customFormat="false" ht="14.25" hidden="false" customHeight="false" outlineLevel="0" collapsed="false">
      <c r="A803" s="200"/>
      <c r="B803" s="204"/>
      <c r="C803" s="204"/>
      <c r="D803" s="200"/>
      <c r="E803" s="200"/>
      <c r="F803" s="200"/>
      <c r="G803" s="200"/>
      <c r="H803" s="200"/>
      <c r="I803" s="200"/>
      <c r="J803" s="200"/>
    </row>
    <row r="804" customFormat="false" ht="14.25" hidden="false" customHeight="false" outlineLevel="0" collapsed="false">
      <c r="A804" s="200"/>
      <c r="B804" s="204"/>
      <c r="C804" s="204"/>
      <c r="D804" s="200"/>
      <c r="E804" s="200"/>
      <c r="F804" s="200"/>
      <c r="G804" s="200"/>
      <c r="H804" s="200"/>
      <c r="I804" s="200"/>
      <c r="J804" s="200"/>
    </row>
    <row r="805" customFormat="false" ht="14.25" hidden="false" customHeight="false" outlineLevel="0" collapsed="false">
      <c r="A805" s="200"/>
      <c r="B805" s="204"/>
      <c r="C805" s="204"/>
      <c r="D805" s="200"/>
      <c r="E805" s="200"/>
      <c r="F805" s="200"/>
      <c r="G805" s="200"/>
      <c r="H805" s="200"/>
      <c r="I805" s="200"/>
      <c r="J805" s="200"/>
    </row>
    <row r="806" customFormat="false" ht="14.25" hidden="false" customHeight="false" outlineLevel="0" collapsed="false">
      <c r="A806" s="200"/>
      <c r="B806" s="204"/>
      <c r="C806" s="204"/>
      <c r="D806" s="200"/>
      <c r="E806" s="200"/>
      <c r="F806" s="200"/>
      <c r="G806" s="200"/>
      <c r="H806" s="200"/>
      <c r="I806" s="200"/>
      <c r="J806" s="200"/>
    </row>
    <row r="807" customFormat="false" ht="14.25" hidden="false" customHeight="false" outlineLevel="0" collapsed="false">
      <c r="A807" s="200"/>
      <c r="B807" s="204"/>
      <c r="C807" s="204"/>
      <c r="D807" s="200"/>
      <c r="E807" s="200"/>
      <c r="F807" s="200"/>
      <c r="G807" s="200"/>
      <c r="H807" s="200"/>
      <c r="I807" s="200"/>
      <c r="J807" s="200"/>
    </row>
    <row r="808" customFormat="false" ht="14.25" hidden="false" customHeight="false" outlineLevel="0" collapsed="false">
      <c r="A808" s="200"/>
      <c r="B808" s="204"/>
      <c r="C808" s="204"/>
      <c r="D808" s="200"/>
      <c r="E808" s="200"/>
      <c r="F808" s="200"/>
      <c r="G808" s="200"/>
      <c r="H808" s="200"/>
      <c r="I808" s="200"/>
      <c r="J808" s="200"/>
    </row>
    <row r="809" customFormat="false" ht="14.25" hidden="false" customHeight="false" outlineLevel="0" collapsed="false">
      <c r="A809" s="200"/>
      <c r="B809" s="204"/>
      <c r="C809" s="204"/>
      <c r="D809" s="200"/>
      <c r="E809" s="200"/>
      <c r="F809" s="200"/>
      <c r="G809" s="200"/>
      <c r="H809" s="200"/>
      <c r="I809" s="200"/>
      <c r="J809" s="200"/>
    </row>
    <row r="810" customFormat="false" ht="14.25" hidden="false" customHeight="false" outlineLevel="0" collapsed="false">
      <c r="A810" s="200"/>
      <c r="B810" s="204"/>
      <c r="C810" s="204"/>
      <c r="D810" s="200"/>
      <c r="E810" s="200"/>
      <c r="F810" s="200"/>
      <c r="G810" s="200"/>
      <c r="H810" s="200"/>
      <c r="I810" s="200"/>
      <c r="J810" s="200"/>
    </row>
    <row r="811" customFormat="false" ht="14.25" hidden="false" customHeight="false" outlineLevel="0" collapsed="false">
      <c r="A811" s="200"/>
      <c r="B811" s="204"/>
      <c r="C811" s="204"/>
      <c r="D811" s="200"/>
      <c r="E811" s="200"/>
      <c r="F811" s="200"/>
      <c r="G811" s="200"/>
      <c r="H811" s="200"/>
      <c r="I811" s="200"/>
      <c r="J811" s="200"/>
    </row>
    <row r="812" customFormat="false" ht="14.25" hidden="false" customHeight="false" outlineLevel="0" collapsed="false">
      <c r="A812" s="200"/>
      <c r="B812" s="204"/>
      <c r="C812" s="204"/>
      <c r="D812" s="200"/>
      <c r="E812" s="200"/>
      <c r="F812" s="200"/>
      <c r="G812" s="200"/>
      <c r="H812" s="200"/>
      <c r="I812" s="200"/>
      <c r="J812" s="200"/>
    </row>
    <row r="813" customFormat="false" ht="14.25" hidden="false" customHeight="false" outlineLevel="0" collapsed="false">
      <c r="A813" s="200"/>
      <c r="B813" s="204"/>
      <c r="C813" s="204"/>
      <c r="D813" s="200"/>
      <c r="E813" s="200"/>
      <c r="F813" s="200"/>
      <c r="G813" s="200"/>
      <c r="H813" s="200"/>
      <c r="I813" s="200"/>
      <c r="J813" s="200"/>
    </row>
    <row r="814" customFormat="false" ht="14.25" hidden="false" customHeight="false" outlineLevel="0" collapsed="false">
      <c r="A814" s="200"/>
      <c r="B814" s="204"/>
      <c r="C814" s="204"/>
      <c r="D814" s="200"/>
      <c r="E814" s="200"/>
      <c r="F814" s="200"/>
      <c r="G814" s="200"/>
      <c r="H814" s="200"/>
      <c r="I814" s="200"/>
      <c r="J814" s="200"/>
    </row>
    <row r="815" customFormat="false" ht="14.25" hidden="false" customHeight="false" outlineLevel="0" collapsed="false">
      <c r="A815" s="200"/>
      <c r="B815" s="204"/>
      <c r="C815" s="204"/>
      <c r="D815" s="200"/>
      <c r="E815" s="200"/>
      <c r="F815" s="200"/>
      <c r="G815" s="200"/>
      <c r="H815" s="200"/>
      <c r="I815" s="200"/>
      <c r="J815" s="200"/>
    </row>
    <row r="816" customFormat="false" ht="14.25" hidden="false" customHeight="false" outlineLevel="0" collapsed="false">
      <c r="A816" s="200"/>
      <c r="B816" s="204"/>
      <c r="C816" s="204"/>
      <c r="D816" s="200"/>
      <c r="E816" s="200"/>
      <c r="F816" s="200"/>
      <c r="G816" s="200"/>
      <c r="H816" s="200"/>
      <c r="I816" s="200"/>
      <c r="J816" s="200"/>
    </row>
    <row r="817" customFormat="false" ht="14.25" hidden="false" customHeight="false" outlineLevel="0" collapsed="false">
      <c r="A817" s="200"/>
      <c r="B817" s="204"/>
      <c r="C817" s="204"/>
      <c r="D817" s="200"/>
      <c r="E817" s="200"/>
      <c r="F817" s="200"/>
      <c r="G817" s="200"/>
      <c r="H817" s="200"/>
      <c r="I817" s="200"/>
      <c r="J817" s="200"/>
    </row>
    <row r="818" customFormat="false" ht="14.25" hidden="false" customHeight="false" outlineLevel="0" collapsed="false">
      <c r="A818" s="200"/>
      <c r="B818" s="204"/>
      <c r="C818" s="204"/>
      <c r="D818" s="200"/>
      <c r="E818" s="200"/>
      <c r="F818" s="200"/>
      <c r="G818" s="200"/>
      <c r="H818" s="200"/>
      <c r="I818" s="200"/>
      <c r="J818" s="200"/>
    </row>
    <row r="819" customFormat="false" ht="14.25" hidden="false" customHeight="false" outlineLevel="0" collapsed="false">
      <c r="A819" s="200"/>
      <c r="B819" s="204"/>
      <c r="C819" s="204"/>
      <c r="D819" s="200"/>
      <c r="E819" s="200"/>
      <c r="F819" s="200"/>
      <c r="G819" s="200"/>
      <c r="H819" s="200"/>
      <c r="I819" s="200"/>
      <c r="J819" s="200"/>
    </row>
    <row r="820" customFormat="false" ht="14.25" hidden="false" customHeight="false" outlineLevel="0" collapsed="false">
      <c r="A820" s="200"/>
      <c r="B820" s="204"/>
      <c r="C820" s="204"/>
      <c r="D820" s="200"/>
      <c r="E820" s="200"/>
      <c r="F820" s="200"/>
      <c r="G820" s="200"/>
      <c r="H820" s="200"/>
      <c r="I820" s="200"/>
      <c r="J820" s="200"/>
    </row>
    <row r="821" customFormat="false" ht="14.25" hidden="false" customHeight="false" outlineLevel="0" collapsed="false">
      <c r="A821" s="200"/>
      <c r="B821" s="204"/>
      <c r="C821" s="204"/>
      <c r="D821" s="200"/>
      <c r="E821" s="200"/>
      <c r="F821" s="200"/>
      <c r="G821" s="200"/>
      <c r="H821" s="200"/>
      <c r="I821" s="200"/>
      <c r="J821" s="200"/>
    </row>
    <row r="822" customFormat="false" ht="14.25" hidden="false" customHeight="false" outlineLevel="0" collapsed="false">
      <c r="A822" s="200"/>
      <c r="B822" s="204"/>
      <c r="C822" s="204"/>
      <c r="D822" s="200"/>
      <c r="E822" s="200"/>
      <c r="F822" s="200"/>
      <c r="G822" s="200"/>
      <c r="H822" s="200"/>
      <c r="I822" s="200"/>
      <c r="J822" s="200"/>
    </row>
    <row r="823" customFormat="false" ht="14.25" hidden="false" customHeight="false" outlineLevel="0" collapsed="false">
      <c r="A823" s="200"/>
      <c r="B823" s="204"/>
      <c r="C823" s="204"/>
      <c r="D823" s="200"/>
      <c r="E823" s="200"/>
      <c r="F823" s="200"/>
      <c r="G823" s="200"/>
      <c r="H823" s="200"/>
      <c r="I823" s="200"/>
      <c r="J823" s="200"/>
    </row>
    <row r="824" customFormat="false" ht="14.25" hidden="false" customHeight="false" outlineLevel="0" collapsed="false">
      <c r="A824" s="200"/>
      <c r="B824" s="204"/>
      <c r="C824" s="204"/>
      <c r="D824" s="200"/>
      <c r="E824" s="200"/>
      <c r="F824" s="200"/>
      <c r="G824" s="200"/>
      <c r="H824" s="200"/>
      <c r="I824" s="200"/>
      <c r="J824" s="200"/>
    </row>
    <row r="825" customFormat="false" ht="14.25" hidden="false" customHeight="false" outlineLevel="0" collapsed="false">
      <c r="A825" s="200"/>
      <c r="B825" s="204"/>
      <c r="C825" s="204"/>
      <c r="D825" s="200"/>
      <c r="E825" s="200"/>
      <c r="F825" s="200"/>
      <c r="G825" s="200"/>
      <c r="H825" s="200"/>
      <c r="I825" s="200"/>
      <c r="J825" s="200"/>
    </row>
    <row r="826" customFormat="false" ht="14.25" hidden="false" customHeight="false" outlineLevel="0" collapsed="false">
      <c r="A826" s="200"/>
      <c r="B826" s="204"/>
      <c r="C826" s="204"/>
      <c r="D826" s="200"/>
      <c r="E826" s="200"/>
      <c r="F826" s="200"/>
      <c r="G826" s="200"/>
      <c r="H826" s="200"/>
      <c r="I826" s="200"/>
      <c r="J826" s="200"/>
    </row>
    <row r="827" customFormat="false" ht="14.25" hidden="false" customHeight="false" outlineLevel="0" collapsed="false">
      <c r="A827" s="200"/>
      <c r="B827" s="204"/>
      <c r="C827" s="204"/>
      <c r="D827" s="200"/>
      <c r="E827" s="200"/>
      <c r="F827" s="200"/>
      <c r="G827" s="200"/>
      <c r="H827" s="200"/>
      <c r="I827" s="200"/>
      <c r="J827" s="200"/>
    </row>
    <row r="828" customFormat="false" ht="14.25" hidden="false" customHeight="false" outlineLevel="0" collapsed="false">
      <c r="A828" s="200"/>
      <c r="B828" s="204"/>
      <c r="C828" s="204"/>
      <c r="D828" s="200"/>
      <c r="E828" s="200"/>
      <c r="F828" s="200"/>
      <c r="G828" s="200"/>
      <c r="H828" s="200"/>
      <c r="I828" s="200"/>
      <c r="J828" s="200"/>
    </row>
    <row r="829" customFormat="false" ht="14.25" hidden="false" customHeight="false" outlineLevel="0" collapsed="false">
      <c r="A829" s="200"/>
      <c r="B829" s="204"/>
      <c r="C829" s="204"/>
      <c r="D829" s="200"/>
      <c r="E829" s="200"/>
      <c r="F829" s="200"/>
      <c r="G829" s="200"/>
      <c r="H829" s="200"/>
      <c r="I829" s="200"/>
      <c r="J829" s="200"/>
    </row>
    <row r="830" customFormat="false" ht="14.25" hidden="false" customHeight="false" outlineLevel="0" collapsed="false">
      <c r="A830" s="200"/>
      <c r="B830" s="204"/>
      <c r="C830" s="204"/>
      <c r="D830" s="200"/>
      <c r="E830" s="200"/>
      <c r="F830" s="200"/>
      <c r="G830" s="200"/>
      <c r="H830" s="200"/>
      <c r="I830" s="200"/>
      <c r="J830" s="200"/>
    </row>
    <row r="831" customFormat="false" ht="14.25" hidden="false" customHeight="false" outlineLevel="0" collapsed="false">
      <c r="A831" s="200"/>
      <c r="B831" s="204"/>
      <c r="C831" s="204"/>
      <c r="D831" s="200"/>
      <c r="E831" s="200"/>
      <c r="F831" s="200"/>
      <c r="G831" s="200"/>
      <c r="H831" s="200"/>
      <c r="I831" s="200"/>
      <c r="J831" s="200"/>
    </row>
    <row r="832" customFormat="false" ht="14.25" hidden="false" customHeight="false" outlineLevel="0" collapsed="false">
      <c r="A832" s="200"/>
      <c r="B832" s="204"/>
      <c r="C832" s="204"/>
      <c r="D832" s="200"/>
      <c r="E832" s="200"/>
      <c r="F832" s="200"/>
      <c r="G832" s="200"/>
      <c r="H832" s="200"/>
      <c r="I832" s="200"/>
      <c r="J832" s="200"/>
    </row>
    <row r="833" customFormat="false" ht="14.25" hidden="false" customHeight="false" outlineLevel="0" collapsed="false">
      <c r="A833" s="200"/>
      <c r="B833" s="204"/>
      <c r="C833" s="204"/>
      <c r="D833" s="200"/>
      <c r="E833" s="200"/>
      <c r="F833" s="200"/>
      <c r="G833" s="200"/>
      <c r="H833" s="200"/>
      <c r="I833" s="200"/>
      <c r="J833" s="200"/>
    </row>
    <row r="834" customFormat="false" ht="14.25" hidden="false" customHeight="false" outlineLevel="0" collapsed="false">
      <c r="A834" s="200"/>
      <c r="B834" s="204"/>
      <c r="C834" s="204"/>
      <c r="D834" s="200"/>
      <c r="E834" s="200"/>
      <c r="F834" s="200"/>
      <c r="G834" s="200"/>
      <c r="H834" s="200"/>
      <c r="I834" s="200"/>
      <c r="J834" s="200"/>
    </row>
    <row r="835" customFormat="false" ht="14.25" hidden="false" customHeight="false" outlineLevel="0" collapsed="false">
      <c r="A835" s="200"/>
      <c r="B835" s="204"/>
      <c r="C835" s="204"/>
      <c r="D835" s="200"/>
      <c r="E835" s="200"/>
      <c r="F835" s="200"/>
      <c r="G835" s="200"/>
      <c r="H835" s="200"/>
      <c r="I835" s="200"/>
      <c r="J835" s="200"/>
    </row>
    <row r="836" customFormat="false" ht="14.25" hidden="false" customHeight="false" outlineLevel="0" collapsed="false">
      <c r="A836" s="200"/>
      <c r="B836" s="204"/>
      <c r="C836" s="204"/>
      <c r="D836" s="200"/>
      <c r="E836" s="200"/>
      <c r="F836" s="200"/>
      <c r="G836" s="200"/>
      <c r="H836" s="200"/>
      <c r="I836" s="200"/>
      <c r="J836" s="200"/>
    </row>
    <row r="837" customFormat="false" ht="14.25" hidden="false" customHeight="false" outlineLevel="0" collapsed="false">
      <c r="A837" s="200"/>
      <c r="B837" s="204"/>
      <c r="C837" s="204"/>
      <c r="D837" s="200"/>
      <c r="E837" s="200"/>
      <c r="F837" s="200"/>
      <c r="G837" s="200"/>
      <c r="H837" s="200"/>
      <c r="I837" s="200"/>
      <c r="J837" s="200"/>
    </row>
    <row r="838" customFormat="false" ht="14.25" hidden="false" customHeight="false" outlineLevel="0" collapsed="false">
      <c r="A838" s="200"/>
      <c r="B838" s="204"/>
      <c r="C838" s="204"/>
      <c r="D838" s="200"/>
      <c r="E838" s="200"/>
      <c r="F838" s="200"/>
      <c r="G838" s="200"/>
      <c r="H838" s="200"/>
      <c r="I838" s="200"/>
      <c r="J838" s="200"/>
    </row>
    <row r="839" customFormat="false" ht="14.25" hidden="false" customHeight="false" outlineLevel="0" collapsed="false">
      <c r="A839" s="200"/>
      <c r="B839" s="204"/>
      <c r="C839" s="204"/>
      <c r="D839" s="200"/>
      <c r="E839" s="200"/>
      <c r="F839" s="200"/>
      <c r="G839" s="200"/>
      <c r="H839" s="200"/>
      <c r="I839" s="200"/>
      <c r="J839" s="200"/>
    </row>
    <row r="840" customFormat="false" ht="14.25" hidden="false" customHeight="false" outlineLevel="0" collapsed="false">
      <c r="A840" s="200"/>
      <c r="B840" s="204"/>
      <c r="C840" s="204"/>
      <c r="D840" s="200"/>
      <c r="E840" s="200"/>
      <c r="F840" s="200"/>
      <c r="G840" s="200"/>
      <c r="H840" s="200"/>
      <c r="I840" s="200"/>
      <c r="J840" s="200"/>
    </row>
    <row r="841" customFormat="false" ht="14.25" hidden="false" customHeight="false" outlineLevel="0" collapsed="false">
      <c r="A841" s="200"/>
      <c r="B841" s="204"/>
      <c r="C841" s="204"/>
      <c r="D841" s="200"/>
      <c r="E841" s="200"/>
      <c r="F841" s="200"/>
      <c r="G841" s="200"/>
      <c r="H841" s="200"/>
      <c r="I841" s="200"/>
      <c r="J841" s="200"/>
    </row>
    <row r="842" customFormat="false" ht="14.25" hidden="false" customHeight="false" outlineLevel="0" collapsed="false">
      <c r="A842" s="200"/>
      <c r="B842" s="204"/>
      <c r="C842" s="204"/>
      <c r="D842" s="200"/>
      <c r="E842" s="200"/>
      <c r="F842" s="200"/>
      <c r="G842" s="200"/>
      <c r="H842" s="200"/>
      <c r="I842" s="200"/>
      <c r="J842" s="200"/>
    </row>
    <row r="843" customFormat="false" ht="14.25" hidden="false" customHeight="false" outlineLevel="0" collapsed="false">
      <c r="A843" s="200"/>
      <c r="B843" s="204"/>
      <c r="C843" s="204"/>
      <c r="D843" s="200"/>
      <c r="E843" s="200"/>
      <c r="F843" s="200"/>
      <c r="G843" s="200"/>
      <c r="H843" s="200"/>
      <c r="I843" s="200"/>
      <c r="J843" s="200"/>
    </row>
    <row r="844" customFormat="false" ht="14.25" hidden="false" customHeight="false" outlineLevel="0" collapsed="false">
      <c r="A844" s="200"/>
      <c r="B844" s="204"/>
      <c r="C844" s="204"/>
      <c r="D844" s="200"/>
      <c r="E844" s="200"/>
      <c r="F844" s="200"/>
      <c r="G844" s="200"/>
      <c r="H844" s="200"/>
      <c r="I844" s="200"/>
      <c r="J844" s="200"/>
    </row>
    <row r="845" customFormat="false" ht="14.25" hidden="false" customHeight="false" outlineLevel="0" collapsed="false">
      <c r="A845" s="200"/>
      <c r="B845" s="204"/>
      <c r="C845" s="204"/>
      <c r="D845" s="200"/>
      <c r="E845" s="200"/>
      <c r="F845" s="200"/>
      <c r="G845" s="200"/>
      <c r="H845" s="200"/>
      <c r="I845" s="200"/>
      <c r="J845" s="200"/>
    </row>
    <row r="846" customFormat="false" ht="14.25" hidden="false" customHeight="false" outlineLevel="0" collapsed="false">
      <c r="A846" s="200"/>
      <c r="B846" s="204"/>
      <c r="C846" s="204"/>
      <c r="D846" s="200"/>
      <c r="E846" s="200"/>
      <c r="F846" s="200"/>
      <c r="G846" s="200"/>
      <c r="H846" s="200"/>
      <c r="I846" s="200"/>
      <c r="J846" s="200"/>
    </row>
    <row r="847" customFormat="false" ht="14.25" hidden="false" customHeight="false" outlineLevel="0" collapsed="false">
      <c r="A847" s="200"/>
      <c r="B847" s="204"/>
      <c r="C847" s="204"/>
      <c r="D847" s="200"/>
      <c r="E847" s="200"/>
      <c r="F847" s="200"/>
      <c r="G847" s="200"/>
      <c r="H847" s="200"/>
      <c r="I847" s="200"/>
      <c r="J847" s="200"/>
    </row>
    <row r="848" customFormat="false" ht="14.25" hidden="false" customHeight="false" outlineLevel="0" collapsed="false">
      <c r="A848" s="200"/>
      <c r="B848" s="204"/>
      <c r="C848" s="204"/>
      <c r="D848" s="200"/>
      <c r="E848" s="200"/>
      <c r="F848" s="200"/>
      <c r="G848" s="200"/>
      <c r="H848" s="200"/>
      <c r="I848" s="200"/>
      <c r="J848" s="200"/>
    </row>
    <row r="849" customFormat="false" ht="14.25" hidden="false" customHeight="false" outlineLevel="0" collapsed="false">
      <c r="A849" s="200"/>
      <c r="B849" s="204"/>
      <c r="C849" s="204"/>
      <c r="D849" s="200"/>
      <c r="E849" s="200"/>
      <c r="F849" s="200"/>
      <c r="G849" s="200"/>
      <c r="H849" s="200"/>
      <c r="I849" s="200"/>
      <c r="J849" s="200"/>
    </row>
    <row r="850" customFormat="false" ht="14.25" hidden="false" customHeight="false" outlineLevel="0" collapsed="false">
      <c r="A850" s="200"/>
      <c r="B850" s="204"/>
      <c r="C850" s="204"/>
      <c r="D850" s="200"/>
      <c r="E850" s="200"/>
      <c r="F850" s="200"/>
      <c r="G850" s="200"/>
      <c r="H850" s="200"/>
      <c r="I850" s="200"/>
      <c r="J850" s="200"/>
    </row>
    <row r="851" customFormat="false" ht="14.25" hidden="false" customHeight="false" outlineLevel="0" collapsed="false">
      <c r="A851" s="200"/>
      <c r="B851" s="204"/>
      <c r="C851" s="204"/>
      <c r="D851" s="200"/>
      <c r="E851" s="200"/>
      <c r="F851" s="200"/>
      <c r="G851" s="200"/>
      <c r="H851" s="200"/>
      <c r="I851" s="200"/>
      <c r="J851" s="200"/>
    </row>
    <row r="852" customFormat="false" ht="14.25" hidden="false" customHeight="false" outlineLevel="0" collapsed="false">
      <c r="A852" s="200"/>
      <c r="B852" s="204"/>
      <c r="C852" s="204"/>
      <c r="D852" s="200"/>
      <c r="E852" s="200"/>
      <c r="F852" s="200"/>
      <c r="G852" s="200"/>
      <c r="H852" s="200"/>
      <c r="I852" s="200"/>
      <c r="J852" s="200"/>
    </row>
    <row r="853" customFormat="false" ht="14.25" hidden="false" customHeight="false" outlineLevel="0" collapsed="false">
      <c r="A853" s="200"/>
      <c r="B853" s="204"/>
      <c r="C853" s="204"/>
      <c r="D853" s="200"/>
      <c r="E853" s="200"/>
      <c r="F853" s="200"/>
      <c r="G853" s="200"/>
      <c r="H853" s="200"/>
      <c r="I853" s="200"/>
      <c r="J853" s="200"/>
    </row>
    <row r="854" customFormat="false" ht="14.25" hidden="false" customHeight="false" outlineLevel="0" collapsed="false">
      <c r="A854" s="200"/>
      <c r="B854" s="204"/>
      <c r="C854" s="204"/>
      <c r="D854" s="200"/>
      <c r="E854" s="200"/>
      <c r="F854" s="200"/>
      <c r="G854" s="200"/>
      <c r="H854" s="200"/>
      <c r="I854" s="200"/>
      <c r="J854" s="200"/>
    </row>
    <row r="855" customFormat="false" ht="14.25" hidden="false" customHeight="false" outlineLevel="0" collapsed="false">
      <c r="A855" s="200"/>
      <c r="B855" s="204"/>
      <c r="C855" s="204"/>
      <c r="D855" s="200"/>
      <c r="E855" s="200"/>
      <c r="F855" s="200"/>
      <c r="G855" s="200"/>
      <c r="H855" s="200"/>
      <c r="I855" s="200"/>
      <c r="J855" s="200"/>
    </row>
    <row r="856" customFormat="false" ht="14.25" hidden="false" customHeight="false" outlineLevel="0" collapsed="false">
      <c r="A856" s="200"/>
      <c r="B856" s="204"/>
      <c r="C856" s="204"/>
      <c r="D856" s="200"/>
      <c r="E856" s="200"/>
      <c r="F856" s="200"/>
      <c r="G856" s="200"/>
      <c r="H856" s="200"/>
      <c r="I856" s="200"/>
      <c r="J856" s="200"/>
    </row>
    <row r="857" customFormat="false" ht="14.25" hidden="false" customHeight="false" outlineLevel="0" collapsed="false">
      <c r="A857" s="200"/>
      <c r="B857" s="204"/>
      <c r="C857" s="204"/>
      <c r="D857" s="200"/>
      <c r="E857" s="200"/>
      <c r="F857" s="200"/>
      <c r="G857" s="200"/>
      <c r="H857" s="200"/>
      <c r="I857" s="200"/>
      <c r="J857" s="200"/>
    </row>
    <row r="858" customFormat="false" ht="14.25" hidden="false" customHeight="false" outlineLevel="0" collapsed="false">
      <c r="A858" s="200"/>
      <c r="B858" s="204"/>
      <c r="C858" s="204"/>
      <c r="D858" s="200"/>
      <c r="E858" s="200"/>
      <c r="F858" s="200"/>
      <c r="G858" s="200"/>
      <c r="H858" s="200"/>
      <c r="I858" s="200"/>
      <c r="J858" s="200"/>
    </row>
    <row r="859" customFormat="false" ht="14.25" hidden="false" customHeight="false" outlineLevel="0" collapsed="false">
      <c r="A859" s="200"/>
      <c r="B859" s="204"/>
      <c r="C859" s="204"/>
      <c r="D859" s="200"/>
      <c r="E859" s="200"/>
      <c r="F859" s="200"/>
      <c r="G859" s="200"/>
      <c r="H859" s="200"/>
      <c r="I859" s="200"/>
      <c r="J859" s="200"/>
    </row>
    <row r="860" customFormat="false" ht="14.25" hidden="false" customHeight="false" outlineLevel="0" collapsed="false">
      <c r="A860" s="200"/>
      <c r="B860" s="204"/>
      <c r="C860" s="204"/>
      <c r="D860" s="200"/>
      <c r="E860" s="200"/>
      <c r="F860" s="200"/>
      <c r="G860" s="200"/>
      <c r="H860" s="200"/>
      <c r="I860" s="200"/>
      <c r="J860" s="200"/>
    </row>
    <row r="861" customFormat="false" ht="14.25" hidden="false" customHeight="false" outlineLevel="0" collapsed="false">
      <c r="A861" s="200"/>
      <c r="B861" s="204"/>
      <c r="C861" s="204"/>
      <c r="D861" s="200"/>
      <c r="E861" s="200"/>
      <c r="F861" s="200"/>
      <c r="G861" s="200"/>
      <c r="H861" s="200"/>
      <c r="I861" s="200"/>
      <c r="J861" s="200"/>
    </row>
    <row r="862" customFormat="false" ht="14.25" hidden="false" customHeight="false" outlineLevel="0" collapsed="false">
      <c r="A862" s="200"/>
      <c r="B862" s="204"/>
      <c r="C862" s="204"/>
      <c r="D862" s="200"/>
      <c r="E862" s="200"/>
      <c r="F862" s="200"/>
      <c r="G862" s="200"/>
      <c r="H862" s="200"/>
      <c r="I862" s="200"/>
      <c r="J862" s="200"/>
    </row>
    <row r="863" customFormat="false" ht="14.25" hidden="false" customHeight="false" outlineLevel="0" collapsed="false">
      <c r="A863" s="200"/>
      <c r="B863" s="204"/>
      <c r="C863" s="204"/>
      <c r="D863" s="200"/>
      <c r="E863" s="200"/>
      <c r="F863" s="200"/>
      <c r="G863" s="200"/>
      <c r="H863" s="200"/>
      <c r="I863" s="200"/>
      <c r="J863" s="200"/>
    </row>
    <row r="864" customFormat="false" ht="14.25" hidden="false" customHeight="false" outlineLevel="0" collapsed="false">
      <c r="A864" s="200"/>
      <c r="B864" s="204"/>
      <c r="C864" s="204"/>
      <c r="D864" s="200"/>
      <c r="E864" s="200"/>
      <c r="F864" s="200"/>
      <c r="G864" s="200"/>
      <c r="H864" s="200"/>
      <c r="I864" s="200"/>
      <c r="J864" s="200"/>
    </row>
    <row r="865" customFormat="false" ht="14.25" hidden="false" customHeight="false" outlineLevel="0" collapsed="false">
      <c r="A865" s="200"/>
      <c r="B865" s="204"/>
      <c r="C865" s="204"/>
      <c r="D865" s="200"/>
      <c r="E865" s="200"/>
      <c r="F865" s="200"/>
      <c r="G865" s="200"/>
      <c r="H865" s="200"/>
      <c r="I865" s="200"/>
      <c r="J865" s="200"/>
    </row>
    <row r="866" customFormat="false" ht="14.25" hidden="false" customHeight="false" outlineLevel="0" collapsed="false">
      <c r="A866" s="200"/>
      <c r="B866" s="204"/>
      <c r="C866" s="204"/>
      <c r="D866" s="200"/>
      <c r="E866" s="200"/>
      <c r="F866" s="200"/>
      <c r="G866" s="200"/>
      <c r="H866" s="200"/>
      <c r="I866" s="200"/>
      <c r="J866" s="200"/>
    </row>
    <row r="867" customFormat="false" ht="14.25" hidden="false" customHeight="false" outlineLevel="0" collapsed="false">
      <c r="A867" s="200"/>
      <c r="B867" s="204"/>
      <c r="C867" s="204"/>
      <c r="D867" s="200"/>
      <c r="E867" s="200"/>
      <c r="F867" s="200"/>
      <c r="G867" s="200"/>
      <c r="H867" s="200"/>
      <c r="I867" s="200"/>
      <c r="J867" s="200"/>
    </row>
    <row r="868" customFormat="false" ht="14.25" hidden="false" customHeight="false" outlineLevel="0" collapsed="false">
      <c r="A868" s="200"/>
      <c r="B868" s="204"/>
      <c r="C868" s="204"/>
      <c r="D868" s="200"/>
      <c r="E868" s="200"/>
      <c r="F868" s="200"/>
      <c r="G868" s="200"/>
      <c r="H868" s="200"/>
      <c r="I868" s="200"/>
      <c r="J868" s="200"/>
    </row>
    <row r="869" customFormat="false" ht="14.25" hidden="false" customHeight="false" outlineLevel="0" collapsed="false">
      <c r="A869" s="200"/>
      <c r="B869" s="204"/>
      <c r="C869" s="204"/>
      <c r="D869" s="200"/>
      <c r="E869" s="200"/>
      <c r="F869" s="200"/>
      <c r="G869" s="200"/>
      <c r="H869" s="200"/>
      <c r="I869" s="200"/>
      <c r="J869" s="200"/>
    </row>
    <row r="870" customFormat="false" ht="14.25" hidden="false" customHeight="false" outlineLevel="0" collapsed="false">
      <c r="A870" s="200"/>
      <c r="B870" s="204"/>
      <c r="C870" s="204"/>
      <c r="D870" s="200"/>
      <c r="E870" s="200"/>
      <c r="F870" s="200"/>
      <c r="G870" s="200"/>
      <c r="H870" s="200"/>
      <c r="I870" s="200"/>
      <c r="J870" s="200"/>
    </row>
    <row r="871" customFormat="false" ht="14.25" hidden="false" customHeight="false" outlineLevel="0" collapsed="false">
      <c r="A871" s="200"/>
      <c r="B871" s="204"/>
      <c r="C871" s="204"/>
      <c r="D871" s="200"/>
      <c r="E871" s="200"/>
      <c r="F871" s="200"/>
      <c r="G871" s="200"/>
      <c r="H871" s="200"/>
      <c r="I871" s="200"/>
      <c r="J871" s="200"/>
    </row>
    <row r="872" customFormat="false" ht="14.25" hidden="false" customHeight="false" outlineLevel="0" collapsed="false">
      <c r="A872" s="200"/>
      <c r="B872" s="204"/>
      <c r="C872" s="204"/>
      <c r="D872" s="200"/>
      <c r="E872" s="200"/>
      <c r="F872" s="200"/>
      <c r="G872" s="200"/>
      <c r="H872" s="200"/>
      <c r="I872" s="200"/>
      <c r="J872" s="200"/>
    </row>
    <row r="873" customFormat="false" ht="14.25" hidden="false" customHeight="false" outlineLevel="0" collapsed="false">
      <c r="A873" s="200"/>
      <c r="B873" s="204"/>
      <c r="C873" s="204"/>
      <c r="D873" s="200"/>
      <c r="E873" s="200"/>
      <c r="F873" s="200"/>
      <c r="G873" s="200"/>
      <c r="H873" s="200"/>
      <c r="I873" s="200"/>
      <c r="J873" s="200"/>
    </row>
    <row r="874" customFormat="false" ht="14.25" hidden="false" customHeight="false" outlineLevel="0" collapsed="false">
      <c r="A874" s="200"/>
      <c r="B874" s="204"/>
      <c r="C874" s="204"/>
      <c r="D874" s="200"/>
      <c r="E874" s="200"/>
      <c r="F874" s="200"/>
      <c r="G874" s="200"/>
      <c r="H874" s="200"/>
      <c r="I874" s="200"/>
      <c r="J874" s="200"/>
    </row>
    <row r="875" customFormat="false" ht="14.25" hidden="false" customHeight="false" outlineLevel="0" collapsed="false">
      <c r="A875" s="200"/>
      <c r="B875" s="204"/>
      <c r="C875" s="204"/>
      <c r="D875" s="200"/>
      <c r="E875" s="200"/>
      <c r="F875" s="200"/>
      <c r="G875" s="200"/>
      <c r="H875" s="200"/>
      <c r="I875" s="200"/>
      <c r="J875" s="200"/>
    </row>
    <row r="876" customFormat="false" ht="14.25" hidden="false" customHeight="false" outlineLevel="0" collapsed="false">
      <c r="A876" s="200"/>
      <c r="B876" s="204"/>
      <c r="C876" s="204"/>
      <c r="D876" s="200"/>
      <c r="E876" s="200"/>
      <c r="F876" s="200"/>
      <c r="G876" s="200"/>
      <c r="H876" s="200"/>
      <c r="I876" s="200"/>
      <c r="J876" s="200"/>
    </row>
    <row r="877" customFormat="false" ht="14.25" hidden="false" customHeight="false" outlineLevel="0" collapsed="false">
      <c r="A877" s="200"/>
      <c r="B877" s="204"/>
      <c r="C877" s="204"/>
      <c r="D877" s="200"/>
      <c r="E877" s="200"/>
      <c r="F877" s="200"/>
      <c r="G877" s="200"/>
      <c r="H877" s="200"/>
      <c r="I877" s="200"/>
      <c r="J877" s="200"/>
    </row>
    <row r="878" customFormat="false" ht="14.25" hidden="false" customHeight="false" outlineLevel="0" collapsed="false">
      <c r="A878" s="200"/>
      <c r="B878" s="204"/>
      <c r="C878" s="204"/>
      <c r="D878" s="200"/>
      <c r="E878" s="200"/>
      <c r="F878" s="200"/>
      <c r="G878" s="200"/>
      <c r="H878" s="200"/>
      <c r="I878" s="200"/>
      <c r="J878" s="200"/>
    </row>
    <row r="879" customFormat="false" ht="14.25" hidden="false" customHeight="false" outlineLevel="0" collapsed="false">
      <c r="A879" s="200"/>
      <c r="B879" s="204"/>
      <c r="C879" s="204"/>
      <c r="D879" s="200"/>
      <c r="E879" s="200"/>
      <c r="F879" s="200"/>
      <c r="G879" s="200"/>
      <c r="H879" s="200"/>
      <c r="I879" s="200"/>
      <c r="J879" s="200"/>
    </row>
    <row r="880" customFormat="false" ht="14.25" hidden="false" customHeight="false" outlineLevel="0" collapsed="false">
      <c r="A880" s="200"/>
      <c r="B880" s="204"/>
      <c r="C880" s="204"/>
      <c r="D880" s="200"/>
      <c r="E880" s="200"/>
      <c r="F880" s="200"/>
      <c r="G880" s="200"/>
      <c r="H880" s="200"/>
      <c r="I880" s="200"/>
      <c r="J880" s="200"/>
    </row>
    <row r="881" customFormat="false" ht="14.25" hidden="false" customHeight="false" outlineLevel="0" collapsed="false">
      <c r="A881" s="200"/>
      <c r="B881" s="204"/>
      <c r="C881" s="204"/>
      <c r="D881" s="200"/>
      <c r="E881" s="200"/>
      <c r="F881" s="200"/>
      <c r="G881" s="200"/>
      <c r="H881" s="200"/>
      <c r="I881" s="200"/>
      <c r="J881" s="200"/>
    </row>
    <row r="882" customFormat="false" ht="14.25" hidden="false" customHeight="false" outlineLevel="0" collapsed="false">
      <c r="A882" s="200"/>
      <c r="B882" s="204"/>
      <c r="C882" s="204"/>
      <c r="D882" s="200"/>
      <c r="E882" s="200"/>
      <c r="F882" s="200"/>
      <c r="G882" s="200"/>
      <c r="H882" s="200"/>
      <c r="I882" s="200"/>
      <c r="J882" s="200"/>
    </row>
    <row r="883" customFormat="false" ht="14.25" hidden="false" customHeight="false" outlineLevel="0" collapsed="false">
      <c r="A883" s="200"/>
      <c r="B883" s="204"/>
      <c r="C883" s="204"/>
      <c r="D883" s="200"/>
      <c r="E883" s="200"/>
      <c r="F883" s="200"/>
      <c r="G883" s="200"/>
      <c r="H883" s="200"/>
      <c r="I883" s="200"/>
      <c r="J883" s="200"/>
    </row>
    <row r="884" customFormat="false" ht="14.25" hidden="false" customHeight="false" outlineLevel="0" collapsed="false">
      <c r="A884" s="200"/>
      <c r="B884" s="204"/>
      <c r="C884" s="204"/>
      <c r="D884" s="200"/>
      <c r="E884" s="200"/>
      <c r="F884" s="200"/>
      <c r="G884" s="200"/>
      <c r="H884" s="200"/>
      <c r="I884" s="200"/>
      <c r="J884" s="200"/>
    </row>
    <row r="885" customFormat="false" ht="14.25" hidden="false" customHeight="false" outlineLevel="0" collapsed="false">
      <c r="A885" s="200"/>
      <c r="B885" s="204"/>
      <c r="C885" s="204"/>
      <c r="D885" s="200"/>
      <c r="E885" s="200"/>
      <c r="F885" s="200"/>
      <c r="G885" s="200"/>
      <c r="H885" s="200"/>
      <c r="I885" s="200"/>
      <c r="J885" s="200"/>
    </row>
    <row r="886" customFormat="false" ht="14.25" hidden="false" customHeight="false" outlineLevel="0" collapsed="false">
      <c r="A886" s="200"/>
      <c r="B886" s="204"/>
      <c r="C886" s="204"/>
      <c r="D886" s="200"/>
      <c r="E886" s="200"/>
      <c r="F886" s="200"/>
      <c r="G886" s="200"/>
      <c r="H886" s="200"/>
      <c r="I886" s="200"/>
      <c r="J886" s="200"/>
    </row>
    <row r="887" customFormat="false" ht="14.25" hidden="false" customHeight="false" outlineLevel="0" collapsed="false">
      <c r="A887" s="200"/>
      <c r="B887" s="204"/>
      <c r="C887" s="204"/>
      <c r="D887" s="200"/>
      <c r="E887" s="200"/>
      <c r="F887" s="200"/>
      <c r="G887" s="200"/>
      <c r="H887" s="200"/>
      <c r="I887" s="200"/>
      <c r="J887" s="200"/>
    </row>
    <row r="888" customFormat="false" ht="14.25" hidden="false" customHeight="false" outlineLevel="0" collapsed="false">
      <c r="A888" s="200"/>
      <c r="B888" s="204"/>
      <c r="C888" s="204"/>
      <c r="D888" s="200"/>
      <c r="E888" s="200"/>
      <c r="F888" s="200"/>
      <c r="G888" s="200"/>
      <c r="H888" s="200"/>
      <c r="I888" s="200"/>
      <c r="J888" s="200"/>
    </row>
    <row r="889" customFormat="false" ht="14.25" hidden="false" customHeight="false" outlineLevel="0" collapsed="false">
      <c r="A889" s="200"/>
      <c r="B889" s="204"/>
      <c r="C889" s="204"/>
      <c r="D889" s="200"/>
      <c r="E889" s="200"/>
      <c r="F889" s="200"/>
      <c r="G889" s="200"/>
      <c r="H889" s="200"/>
      <c r="I889" s="200"/>
      <c r="J889" s="200"/>
    </row>
    <row r="890" customFormat="false" ht="14.25" hidden="false" customHeight="false" outlineLevel="0" collapsed="false">
      <c r="A890" s="200"/>
      <c r="B890" s="204"/>
      <c r="C890" s="204"/>
      <c r="D890" s="200"/>
      <c r="E890" s="200"/>
      <c r="F890" s="200"/>
      <c r="G890" s="200"/>
      <c r="H890" s="200"/>
      <c r="I890" s="200"/>
      <c r="J890" s="200"/>
    </row>
    <row r="891" customFormat="false" ht="14.25" hidden="false" customHeight="false" outlineLevel="0" collapsed="false">
      <c r="A891" s="200"/>
      <c r="B891" s="204"/>
      <c r="C891" s="204"/>
      <c r="D891" s="200"/>
      <c r="E891" s="200"/>
      <c r="F891" s="200"/>
      <c r="G891" s="200"/>
      <c r="H891" s="200"/>
      <c r="I891" s="200"/>
      <c r="J891" s="200"/>
    </row>
    <row r="892" customFormat="false" ht="14.25" hidden="false" customHeight="false" outlineLevel="0" collapsed="false">
      <c r="A892" s="200"/>
      <c r="B892" s="204"/>
      <c r="C892" s="204"/>
      <c r="D892" s="200"/>
      <c r="E892" s="200"/>
      <c r="F892" s="200"/>
      <c r="G892" s="200"/>
      <c r="H892" s="200"/>
      <c r="I892" s="200"/>
      <c r="J892" s="200"/>
    </row>
    <row r="893" customFormat="false" ht="14.25" hidden="false" customHeight="false" outlineLevel="0" collapsed="false">
      <c r="A893" s="200"/>
      <c r="B893" s="204"/>
      <c r="C893" s="204"/>
      <c r="D893" s="200"/>
      <c r="E893" s="200"/>
      <c r="F893" s="200"/>
      <c r="G893" s="200"/>
      <c r="H893" s="200"/>
      <c r="I893" s="200"/>
      <c r="J893" s="200"/>
    </row>
    <row r="894" customFormat="false" ht="14.25" hidden="false" customHeight="false" outlineLevel="0" collapsed="false">
      <c r="A894" s="200"/>
      <c r="B894" s="204"/>
      <c r="C894" s="204"/>
      <c r="D894" s="200"/>
      <c r="E894" s="200"/>
      <c r="F894" s="200"/>
      <c r="G894" s="200"/>
      <c r="H894" s="200"/>
      <c r="I894" s="200"/>
      <c r="J894" s="200"/>
    </row>
    <row r="895" customFormat="false" ht="14.25" hidden="false" customHeight="false" outlineLevel="0" collapsed="false">
      <c r="A895" s="200"/>
      <c r="B895" s="204"/>
      <c r="C895" s="204"/>
      <c r="D895" s="200"/>
      <c r="E895" s="200"/>
      <c r="F895" s="200"/>
      <c r="G895" s="200"/>
      <c r="H895" s="200"/>
      <c r="I895" s="200"/>
      <c r="J895" s="200"/>
    </row>
    <row r="896" customFormat="false" ht="14.25" hidden="false" customHeight="false" outlineLevel="0" collapsed="false">
      <c r="A896" s="200"/>
      <c r="B896" s="204"/>
      <c r="C896" s="204"/>
      <c r="D896" s="200"/>
      <c r="E896" s="200"/>
      <c r="F896" s="200"/>
      <c r="G896" s="200"/>
      <c r="H896" s="200"/>
      <c r="I896" s="200"/>
      <c r="J896" s="200"/>
    </row>
    <row r="897" customFormat="false" ht="14.25" hidden="false" customHeight="false" outlineLevel="0" collapsed="false">
      <c r="A897" s="200"/>
      <c r="B897" s="204"/>
      <c r="C897" s="204"/>
      <c r="D897" s="200"/>
      <c r="E897" s="200"/>
      <c r="F897" s="200"/>
      <c r="G897" s="200"/>
      <c r="H897" s="200"/>
      <c r="I897" s="200"/>
      <c r="J897" s="200"/>
    </row>
    <row r="898" customFormat="false" ht="14.25" hidden="false" customHeight="false" outlineLevel="0" collapsed="false">
      <c r="A898" s="200"/>
      <c r="B898" s="204"/>
      <c r="C898" s="204"/>
      <c r="D898" s="200"/>
      <c r="E898" s="200"/>
      <c r="F898" s="200"/>
      <c r="G898" s="200"/>
      <c r="H898" s="200"/>
      <c r="I898" s="200"/>
      <c r="J898" s="200"/>
    </row>
    <row r="899" customFormat="false" ht="14.25" hidden="false" customHeight="false" outlineLevel="0" collapsed="false">
      <c r="A899" s="200"/>
      <c r="B899" s="204"/>
      <c r="C899" s="204"/>
      <c r="D899" s="200"/>
      <c r="E899" s="200"/>
      <c r="F899" s="200"/>
      <c r="G899" s="200"/>
      <c r="H899" s="200"/>
      <c r="I899" s="200"/>
      <c r="J899" s="200"/>
    </row>
    <row r="900" customFormat="false" ht="14.25" hidden="false" customHeight="false" outlineLevel="0" collapsed="false">
      <c r="A900" s="200"/>
      <c r="B900" s="204"/>
      <c r="C900" s="204"/>
      <c r="D900" s="200"/>
      <c r="E900" s="200"/>
      <c r="F900" s="200"/>
      <c r="G900" s="200"/>
      <c r="H900" s="200"/>
      <c r="I900" s="200"/>
      <c r="J900" s="200"/>
    </row>
    <row r="901" customFormat="false" ht="14.25" hidden="false" customHeight="false" outlineLevel="0" collapsed="false">
      <c r="A901" s="200"/>
      <c r="B901" s="204"/>
      <c r="C901" s="204"/>
      <c r="D901" s="200"/>
      <c r="E901" s="200"/>
      <c r="F901" s="200"/>
      <c r="G901" s="200"/>
      <c r="H901" s="200"/>
      <c r="I901" s="200"/>
      <c r="J901" s="200"/>
    </row>
    <row r="902" customFormat="false" ht="14.25" hidden="false" customHeight="false" outlineLevel="0" collapsed="false">
      <c r="A902" s="200"/>
      <c r="B902" s="204"/>
      <c r="C902" s="204"/>
      <c r="D902" s="200"/>
      <c r="E902" s="200"/>
      <c r="F902" s="200"/>
      <c r="G902" s="200"/>
      <c r="H902" s="200"/>
      <c r="I902" s="200"/>
      <c r="J902" s="200"/>
    </row>
    <row r="903" customFormat="false" ht="14.25" hidden="false" customHeight="false" outlineLevel="0" collapsed="false">
      <c r="A903" s="200"/>
      <c r="B903" s="204"/>
      <c r="C903" s="204"/>
      <c r="D903" s="200"/>
      <c r="E903" s="200"/>
      <c r="F903" s="200"/>
      <c r="G903" s="200"/>
      <c r="H903" s="200"/>
      <c r="I903" s="200"/>
      <c r="J903" s="200"/>
    </row>
    <row r="904" customFormat="false" ht="14.25" hidden="false" customHeight="false" outlineLevel="0" collapsed="false">
      <c r="A904" s="200"/>
      <c r="B904" s="204"/>
      <c r="C904" s="204"/>
      <c r="D904" s="200"/>
      <c r="E904" s="200"/>
      <c r="F904" s="200"/>
      <c r="G904" s="200"/>
      <c r="H904" s="200"/>
      <c r="I904" s="200"/>
      <c r="J904" s="200"/>
    </row>
    <row r="905" customFormat="false" ht="14.25" hidden="false" customHeight="false" outlineLevel="0" collapsed="false">
      <c r="A905" s="200"/>
      <c r="B905" s="204"/>
      <c r="C905" s="204"/>
      <c r="D905" s="200"/>
      <c r="E905" s="200"/>
      <c r="F905" s="200"/>
      <c r="G905" s="200"/>
      <c r="H905" s="200"/>
      <c r="I905" s="200"/>
      <c r="J905" s="200"/>
    </row>
    <row r="906" customFormat="false" ht="14.25" hidden="false" customHeight="false" outlineLevel="0" collapsed="false">
      <c r="A906" s="200"/>
      <c r="B906" s="204"/>
      <c r="C906" s="204"/>
      <c r="D906" s="200"/>
      <c r="E906" s="200"/>
      <c r="F906" s="200"/>
      <c r="G906" s="200"/>
      <c r="H906" s="200"/>
      <c r="I906" s="200"/>
      <c r="J906" s="200"/>
    </row>
    <row r="907" customFormat="false" ht="14.25" hidden="false" customHeight="false" outlineLevel="0" collapsed="false">
      <c r="A907" s="200"/>
      <c r="B907" s="204"/>
      <c r="C907" s="204"/>
      <c r="D907" s="200"/>
      <c r="E907" s="200"/>
      <c r="F907" s="200"/>
      <c r="G907" s="200"/>
      <c r="H907" s="200"/>
      <c r="I907" s="200"/>
      <c r="J907" s="200"/>
    </row>
    <row r="908" customFormat="false" ht="14.25" hidden="false" customHeight="false" outlineLevel="0" collapsed="false">
      <c r="A908" s="200"/>
      <c r="B908" s="204"/>
      <c r="C908" s="204"/>
      <c r="D908" s="200"/>
      <c r="E908" s="200"/>
      <c r="F908" s="200"/>
      <c r="G908" s="200"/>
      <c r="H908" s="200"/>
      <c r="I908" s="200"/>
      <c r="J908" s="200"/>
    </row>
    <row r="909" customFormat="false" ht="14.25" hidden="false" customHeight="false" outlineLevel="0" collapsed="false">
      <c r="A909" s="200"/>
      <c r="B909" s="204"/>
      <c r="C909" s="204"/>
      <c r="D909" s="200"/>
      <c r="E909" s="200"/>
      <c r="F909" s="200"/>
      <c r="G909" s="200"/>
      <c r="H909" s="200"/>
      <c r="I909" s="200"/>
      <c r="J909" s="200"/>
    </row>
    <row r="910" customFormat="false" ht="14.25" hidden="false" customHeight="false" outlineLevel="0" collapsed="false">
      <c r="A910" s="200"/>
      <c r="B910" s="204"/>
      <c r="C910" s="204"/>
      <c r="D910" s="200"/>
      <c r="E910" s="200"/>
      <c r="F910" s="200"/>
      <c r="G910" s="200"/>
      <c r="H910" s="200"/>
      <c r="I910" s="200"/>
      <c r="J910" s="200"/>
    </row>
    <row r="911" customFormat="false" ht="14.25" hidden="false" customHeight="false" outlineLevel="0" collapsed="false">
      <c r="A911" s="200"/>
      <c r="B911" s="204"/>
      <c r="C911" s="204"/>
      <c r="D911" s="200"/>
      <c r="E911" s="200"/>
      <c r="F911" s="200"/>
      <c r="G911" s="200"/>
      <c r="H911" s="200"/>
      <c r="I911" s="200"/>
      <c r="J911" s="200"/>
    </row>
    <row r="912" customFormat="false" ht="14.25" hidden="false" customHeight="false" outlineLevel="0" collapsed="false">
      <c r="A912" s="200"/>
      <c r="B912" s="204"/>
      <c r="C912" s="204"/>
      <c r="D912" s="200"/>
      <c r="E912" s="200"/>
      <c r="F912" s="200"/>
      <c r="G912" s="200"/>
      <c r="H912" s="200"/>
      <c r="I912" s="200"/>
      <c r="J912" s="200"/>
    </row>
    <row r="913" customFormat="false" ht="14.25" hidden="false" customHeight="false" outlineLevel="0" collapsed="false">
      <c r="A913" s="200"/>
      <c r="B913" s="204"/>
      <c r="C913" s="204"/>
      <c r="D913" s="200"/>
      <c r="E913" s="200"/>
      <c r="F913" s="200"/>
      <c r="G913" s="200"/>
      <c r="H913" s="200"/>
      <c r="I913" s="200"/>
      <c r="J913" s="200"/>
    </row>
    <row r="914" customFormat="false" ht="14.25" hidden="false" customHeight="false" outlineLevel="0" collapsed="false">
      <c r="A914" s="200"/>
      <c r="B914" s="204"/>
      <c r="C914" s="204"/>
      <c r="D914" s="200"/>
      <c r="E914" s="200"/>
      <c r="F914" s="200"/>
      <c r="G914" s="200"/>
      <c r="H914" s="200"/>
      <c r="I914" s="200"/>
      <c r="J914" s="200"/>
    </row>
    <row r="915" customFormat="false" ht="14.25" hidden="false" customHeight="false" outlineLevel="0" collapsed="false">
      <c r="A915" s="200"/>
      <c r="B915" s="204"/>
      <c r="C915" s="204"/>
      <c r="D915" s="200"/>
      <c r="E915" s="200"/>
      <c r="F915" s="200"/>
      <c r="G915" s="200"/>
      <c r="H915" s="200"/>
      <c r="I915" s="200"/>
      <c r="J915" s="200"/>
    </row>
    <row r="916" customFormat="false" ht="14.25" hidden="false" customHeight="false" outlineLevel="0" collapsed="false">
      <c r="A916" s="200"/>
      <c r="B916" s="204"/>
      <c r="C916" s="204"/>
      <c r="D916" s="200"/>
      <c r="E916" s="200"/>
      <c r="F916" s="200"/>
      <c r="G916" s="200"/>
      <c r="H916" s="200"/>
      <c r="I916" s="200"/>
      <c r="J916" s="200"/>
    </row>
    <row r="917" customFormat="false" ht="14.25" hidden="false" customHeight="false" outlineLevel="0" collapsed="false">
      <c r="A917" s="200"/>
      <c r="B917" s="204"/>
      <c r="C917" s="204"/>
      <c r="D917" s="200"/>
      <c r="E917" s="200"/>
      <c r="F917" s="200"/>
      <c r="G917" s="200"/>
      <c r="H917" s="200"/>
      <c r="I917" s="200"/>
      <c r="J917" s="200"/>
    </row>
    <row r="918" customFormat="false" ht="14.25" hidden="false" customHeight="false" outlineLevel="0" collapsed="false">
      <c r="A918" s="200"/>
      <c r="B918" s="204"/>
      <c r="C918" s="204"/>
      <c r="D918" s="200"/>
      <c r="E918" s="200"/>
      <c r="F918" s="200"/>
      <c r="G918" s="200"/>
      <c r="H918" s="200"/>
      <c r="I918" s="200"/>
      <c r="J918" s="200"/>
    </row>
    <row r="919" customFormat="false" ht="14.25" hidden="false" customHeight="false" outlineLevel="0" collapsed="false">
      <c r="A919" s="200"/>
      <c r="B919" s="204"/>
      <c r="C919" s="204"/>
      <c r="D919" s="200"/>
      <c r="E919" s="200"/>
      <c r="F919" s="200"/>
      <c r="G919" s="200"/>
      <c r="H919" s="200"/>
      <c r="I919" s="200"/>
      <c r="J919" s="200"/>
    </row>
    <row r="920" customFormat="false" ht="14.25" hidden="false" customHeight="false" outlineLevel="0" collapsed="false">
      <c r="A920" s="200"/>
      <c r="B920" s="204"/>
      <c r="C920" s="204"/>
      <c r="D920" s="200"/>
      <c r="E920" s="200"/>
      <c r="F920" s="200"/>
      <c r="G920" s="200"/>
      <c r="H920" s="200"/>
      <c r="I920" s="200"/>
      <c r="J920" s="200"/>
    </row>
    <row r="921" customFormat="false" ht="14.25" hidden="false" customHeight="false" outlineLevel="0" collapsed="false">
      <c r="A921" s="200"/>
      <c r="B921" s="204"/>
      <c r="C921" s="204"/>
      <c r="D921" s="200"/>
      <c r="E921" s="200"/>
      <c r="F921" s="200"/>
      <c r="G921" s="200"/>
      <c r="H921" s="200"/>
      <c r="I921" s="200"/>
      <c r="J921" s="200"/>
    </row>
    <row r="922" customFormat="false" ht="14.25" hidden="false" customHeight="false" outlineLevel="0" collapsed="false">
      <c r="A922" s="200"/>
      <c r="B922" s="204"/>
      <c r="C922" s="204"/>
      <c r="D922" s="200"/>
      <c r="E922" s="200"/>
      <c r="F922" s="200"/>
      <c r="G922" s="200"/>
      <c r="H922" s="200"/>
      <c r="I922" s="200"/>
      <c r="J922" s="200"/>
    </row>
    <row r="923" customFormat="false" ht="14.25" hidden="false" customHeight="false" outlineLevel="0" collapsed="false">
      <c r="A923" s="200"/>
      <c r="B923" s="204"/>
      <c r="C923" s="204"/>
      <c r="D923" s="200"/>
      <c r="E923" s="200"/>
      <c r="F923" s="200"/>
      <c r="G923" s="200"/>
      <c r="H923" s="200"/>
      <c r="I923" s="200"/>
      <c r="J923" s="200"/>
    </row>
    <row r="924" customFormat="false" ht="14.25" hidden="false" customHeight="false" outlineLevel="0" collapsed="false">
      <c r="A924" s="200"/>
      <c r="B924" s="204"/>
      <c r="C924" s="204"/>
      <c r="D924" s="200"/>
      <c r="E924" s="200"/>
      <c r="F924" s="200"/>
      <c r="G924" s="200"/>
      <c r="H924" s="200"/>
      <c r="I924" s="200"/>
      <c r="J924" s="200"/>
    </row>
    <row r="925" customFormat="false" ht="14.25" hidden="false" customHeight="false" outlineLevel="0" collapsed="false">
      <c r="A925" s="200"/>
      <c r="B925" s="204"/>
      <c r="C925" s="204"/>
      <c r="D925" s="200"/>
      <c r="E925" s="200"/>
      <c r="F925" s="200"/>
      <c r="G925" s="200"/>
      <c r="H925" s="200"/>
      <c r="I925" s="200"/>
      <c r="J925" s="200"/>
    </row>
    <row r="926" customFormat="false" ht="14.25" hidden="false" customHeight="false" outlineLevel="0" collapsed="false">
      <c r="A926" s="200"/>
      <c r="B926" s="204"/>
      <c r="C926" s="204"/>
      <c r="D926" s="200"/>
      <c r="E926" s="200"/>
      <c r="F926" s="200"/>
      <c r="G926" s="200"/>
      <c r="H926" s="200"/>
      <c r="I926" s="200"/>
      <c r="J926" s="200"/>
    </row>
    <row r="927" customFormat="false" ht="14.25" hidden="false" customHeight="false" outlineLevel="0" collapsed="false">
      <c r="A927" s="200"/>
      <c r="B927" s="204"/>
      <c r="C927" s="204"/>
      <c r="D927" s="200"/>
      <c r="E927" s="200"/>
      <c r="F927" s="200"/>
      <c r="G927" s="200"/>
      <c r="H927" s="200"/>
      <c r="I927" s="200"/>
      <c r="J927" s="200"/>
    </row>
    <row r="928" customFormat="false" ht="14.25" hidden="false" customHeight="false" outlineLevel="0" collapsed="false">
      <c r="A928" s="200"/>
      <c r="B928" s="204"/>
      <c r="C928" s="204"/>
      <c r="D928" s="200"/>
      <c r="E928" s="200"/>
      <c r="F928" s="200"/>
      <c r="G928" s="200"/>
      <c r="H928" s="200"/>
      <c r="I928" s="200"/>
      <c r="J928" s="200"/>
    </row>
    <row r="929" customFormat="false" ht="14.25" hidden="false" customHeight="false" outlineLevel="0" collapsed="false">
      <c r="A929" s="200"/>
      <c r="B929" s="204"/>
      <c r="C929" s="204"/>
      <c r="D929" s="200"/>
      <c r="E929" s="200"/>
      <c r="F929" s="200"/>
      <c r="G929" s="200"/>
      <c r="H929" s="200"/>
      <c r="I929" s="200"/>
      <c r="J929" s="200"/>
    </row>
    <row r="930" customFormat="false" ht="14.25" hidden="false" customHeight="false" outlineLevel="0" collapsed="false">
      <c r="A930" s="200"/>
      <c r="B930" s="204"/>
      <c r="C930" s="204"/>
      <c r="D930" s="200"/>
      <c r="E930" s="200"/>
      <c r="F930" s="200"/>
      <c r="G930" s="200"/>
      <c r="H930" s="200"/>
      <c r="I930" s="200"/>
      <c r="J930" s="200"/>
    </row>
    <row r="931" customFormat="false" ht="14.25" hidden="false" customHeight="false" outlineLevel="0" collapsed="false">
      <c r="A931" s="200"/>
      <c r="B931" s="204"/>
      <c r="C931" s="204"/>
      <c r="D931" s="200"/>
      <c r="E931" s="200"/>
      <c r="F931" s="200"/>
      <c r="G931" s="200"/>
      <c r="H931" s="200"/>
      <c r="I931" s="200"/>
      <c r="J931" s="200"/>
    </row>
    <row r="932" customFormat="false" ht="14.25" hidden="false" customHeight="false" outlineLevel="0" collapsed="false">
      <c r="A932" s="200"/>
      <c r="B932" s="204"/>
      <c r="C932" s="204"/>
      <c r="D932" s="200"/>
      <c r="E932" s="200"/>
      <c r="F932" s="200"/>
      <c r="G932" s="200"/>
      <c r="H932" s="200"/>
      <c r="I932" s="200"/>
      <c r="J932" s="200"/>
    </row>
    <row r="933" customFormat="false" ht="14.25" hidden="false" customHeight="false" outlineLevel="0" collapsed="false">
      <c r="A933" s="200"/>
      <c r="B933" s="204"/>
      <c r="C933" s="204"/>
      <c r="D933" s="200"/>
      <c r="E933" s="200"/>
      <c r="F933" s="200"/>
      <c r="G933" s="200"/>
      <c r="H933" s="200"/>
      <c r="I933" s="200"/>
      <c r="J933" s="200"/>
    </row>
    <row r="934" customFormat="false" ht="14.25" hidden="false" customHeight="false" outlineLevel="0" collapsed="false">
      <c r="A934" s="200"/>
      <c r="B934" s="204"/>
      <c r="C934" s="204"/>
      <c r="D934" s="200"/>
      <c r="E934" s="200"/>
      <c r="F934" s="200"/>
      <c r="G934" s="200"/>
      <c r="H934" s="200"/>
      <c r="I934" s="200"/>
      <c r="J934" s="200"/>
    </row>
    <row r="935" customFormat="false" ht="14.25" hidden="false" customHeight="false" outlineLevel="0" collapsed="false">
      <c r="A935" s="200"/>
      <c r="B935" s="204"/>
      <c r="C935" s="204"/>
      <c r="D935" s="200"/>
      <c r="E935" s="200"/>
      <c r="F935" s="200"/>
      <c r="G935" s="200"/>
      <c r="H935" s="200"/>
      <c r="I935" s="200"/>
      <c r="J935" s="200"/>
    </row>
    <row r="936" customFormat="false" ht="14.25" hidden="false" customHeight="false" outlineLevel="0" collapsed="false">
      <c r="A936" s="200"/>
      <c r="B936" s="204"/>
      <c r="C936" s="204"/>
      <c r="D936" s="200"/>
      <c r="E936" s="200"/>
      <c r="F936" s="200"/>
      <c r="G936" s="200"/>
      <c r="H936" s="200"/>
      <c r="I936" s="200"/>
      <c r="J936" s="200"/>
    </row>
    <row r="937" customFormat="false" ht="14.25" hidden="false" customHeight="false" outlineLevel="0" collapsed="false">
      <c r="A937" s="200"/>
      <c r="B937" s="204"/>
      <c r="C937" s="204"/>
      <c r="D937" s="200"/>
      <c r="E937" s="200"/>
      <c r="F937" s="200"/>
      <c r="G937" s="200"/>
      <c r="H937" s="200"/>
      <c r="I937" s="200"/>
      <c r="J937" s="200"/>
    </row>
    <row r="938" customFormat="false" ht="14.25" hidden="false" customHeight="false" outlineLevel="0" collapsed="false">
      <c r="A938" s="200"/>
      <c r="B938" s="204"/>
      <c r="C938" s="204"/>
      <c r="D938" s="200"/>
      <c r="E938" s="200"/>
      <c r="F938" s="200"/>
      <c r="G938" s="200"/>
      <c r="H938" s="200"/>
      <c r="I938" s="200"/>
      <c r="J938" s="200"/>
    </row>
    <row r="939" customFormat="false" ht="14.25" hidden="false" customHeight="false" outlineLevel="0" collapsed="false">
      <c r="A939" s="200"/>
      <c r="B939" s="204"/>
      <c r="C939" s="204"/>
      <c r="D939" s="200"/>
      <c r="E939" s="200"/>
      <c r="F939" s="200"/>
      <c r="G939" s="200"/>
      <c r="H939" s="200"/>
      <c r="I939" s="200"/>
      <c r="J939" s="200"/>
    </row>
    <row r="940" customFormat="false" ht="14.25" hidden="false" customHeight="false" outlineLevel="0" collapsed="false">
      <c r="A940" s="200"/>
      <c r="B940" s="204"/>
      <c r="C940" s="204"/>
      <c r="D940" s="200"/>
      <c r="E940" s="200"/>
      <c r="F940" s="200"/>
      <c r="G940" s="200"/>
      <c r="H940" s="200"/>
      <c r="I940" s="200"/>
      <c r="J940" s="200"/>
    </row>
    <row r="941" customFormat="false" ht="14.25" hidden="false" customHeight="false" outlineLevel="0" collapsed="false">
      <c r="A941" s="200"/>
      <c r="B941" s="204"/>
      <c r="C941" s="204"/>
      <c r="D941" s="200"/>
      <c r="E941" s="200"/>
      <c r="F941" s="200"/>
      <c r="G941" s="200"/>
      <c r="H941" s="200"/>
      <c r="I941" s="200"/>
      <c r="J941" s="200"/>
    </row>
    <row r="942" customFormat="false" ht="14.25" hidden="false" customHeight="false" outlineLevel="0" collapsed="false">
      <c r="A942" s="200"/>
      <c r="B942" s="204"/>
      <c r="C942" s="204"/>
      <c r="D942" s="200"/>
      <c r="E942" s="200"/>
      <c r="F942" s="200"/>
      <c r="G942" s="200"/>
      <c r="H942" s="200"/>
      <c r="I942" s="200"/>
      <c r="J942" s="200"/>
    </row>
    <row r="943" customFormat="false" ht="14.25" hidden="false" customHeight="false" outlineLevel="0" collapsed="false">
      <c r="A943" s="200"/>
      <c r="B943" s="204"/>
      <c r="C943" s="204"/>
      <c r="D943" s="200"/>
      <c r="E943" s="200"/>
      <c r="F943" s="200"/>
      <c r="G943" s="200"/>
      <c r="H943" s="200"/>
      <c r="I943" s="200"/>
      <c r="J943" s="200"/>
    </row>
    <row r="944" customFormat="false" ht="14.25" hidden="false" customHeight="false" outlineLevel="0" collapsed="false">
      <c r="A944" s="200"/>
      <c r="B944" s="204"/>
      <c r="C944" s="204"/>
      <c r="D944" s="200"/>
      <c r="E944" s="200"/>
      <c r="F944" s="200"/>
      <c r="G944" s="200"/>
      <c r="H944" s="200"/>
      <c r="I944" s="200"/>
      <c r="J944" s="200"/>
    </row>
    <row r="945" customFormat="false" ht="14.25" hidden="false" customHeight="false" outlineLevel="0" collapsed="false">
      <c r="A945" s="200"/>
      <c r="B945" s="204"/>
      <c r="C945" s="204"/>
      <c r="D945" s="200"/>
      <c r="E945" s="200"/>
      <c r="F945" s="200"/>
      <c r="G945" s="200"/>
      <c r="H945" s="200"/>
      <c r="I945" s="200"/>
      <c r="J945" s="200"/>
    </row>
    <row r="946" customFormat="false" ht="14.25" hidden="false" customHeight="false" outlineLevel="0" collapsed="false">
      <c r="A946" s="200"/>
      <c r="B946" s="204"/>
      <c r="C946" s="204"/>
      <c r="D946" s="200"/>
      <c r="E946" s="200"/>
      <c r="F946" s="200"/>
      <c r="G946" s="200"/>
      <c r="H946" s="200"/>
      <c r="I946" s="200"/>
      <c r="J946" s="200"/>
    </row>
    <row r="947" customFormat="false" ht="14.25" hidden="false" customHeight="false" outlineLevel="0" collapsed="false">
      <c r="A947" s="200"/>
      <c r="B947" s="204"/>
      <c r="C947" s="204"/>
      <c r="D947" s="200"/>
      <c r="E947" s="200"/>
      <c r="F947" s="200"/>
      <c r="G947" s="200"/>
      <c r="H947" s="200"/>
      <c r="I947" s="200"/>
      <c r="J947" s="200"/>
    </row>
    <row r="948" customFormat="false" ht="14.25" hidden="false" customHeight="false" outlineLevel="0" collapsed="false">
      <c r="A948" s="200"/>
      <c r="B948" s="204"/>
      <c r="C948" s="204"/>
      <c r="D948" s="200"/>
      <c r="E948" s="200"/>
      <c r="F948" s="200"/>
      <c r="G948" s="200"/>
      <c r="H948" s="200"/>
      <c r="I948" s="200"/>
      <c r="J948" s="200"/>
    </row>
    <row r="949" customFormat="false" ht="14.25" hidden="false" customHeight="false" outlineLevel="0" collapsed="false">
      <c r="A949" s="200"/>
      <c r="B949" s="204"/>
      <c r="C949" s="204"/>
      <c r="D949" s="200"/>
      <c r="E949" s="200"/>
      <c r="F949" s="200"/>
      <c r="G949" s="200"/>
      <c r="H949" s="200"/>
      <c r="I949" s="200"/>
      <c r="J949" s="200"/>
    </row>
    <row r="950" customFormat="false" ht="14.25" hidden="false" customHeight="false" outlineLevel="0" collapsed="false">
      <c r="A950" s="200"/>
      <c r="B950" s="204"/>
      <c r="C950" s="204"/>
      <c r="D950" s="200"/>
      <c r="E950" s="200"/>
      <c r="F950" s="200"/>
      <c r="G950" s="200"/>
      <c r="H950" s="200"/>
      <c r="I950" s="200"/>
      <c r="J950" s="200"/>
    </row>
    <row r="951" customFormat="false" ht="14.25" hidden="false" customHeight="false" outlineLevel="0" collapsed="false">
      <c r="A951" s="200"/>
      <c r="B951" s="204"/>
      <c r="C951" s="204"/>
      <c r="D951" s="200"/>
      <c r="E951" s="200"/>
      <c r="F951" s="200"/>
      <c r="G951" s="200"/>
      <c r="H951" s="200"/>
      <c r="I951" s="200"/>
      <c r="J951" s="200"/>
    </row>
    <row r="952" customFormat="false" ht="14.25" hidden="false" customHeight="false" outlineLevel="0" collapsed="false">
      <c r="A952" s="200"/>
      <c r="B952" s="204"/>
      <c r="C952" s="204"/>
      <c r="D952" s="200"/>
      <c r="E952" s="200"/>
      <c r="F952" s="200"/>
      <c r="G952" s="200"/>
      <c r="H952" s="200"/>
      <c r="I952" s="200"/>
      <c r="J952" s="200"/>
    </row>
    <row r="953" customFormat="false" ht="14.25" hidden="false" customHeight="false" outlineLevel="0" collapsed="false">
      <c r="A953" s="200"/>
      <c r="B953" s="204"/>
      <c r="C953" s="204"/>
      <c r="D953" s="200"/>
      <c r="E953" s="200"/>
      <c r="F953" s="200"/>
      <c r="G953" s="200"/>
      <c r="H953" s="200"/>
      <c r="I953" s="200"/>
      <c r="J953" s="200"/>
    </row>
    <row r="954" customFormat="false" ht="14.25" hidden="false" customHeight="false" outlineLevel="0" collapsed="false">
      <c r="A954" s="200"/>
      <c r="B954" s="204"/>
      <c r="C954" s="204"/>
      <c r="D954" s="200"/>
      <c r="E954" s="200"/>
      <c r="F954" s="200"/>
      <c r="G954" s="200"/>
      <c r="H954" s="200"/>
      <c r="I954" s="200"/>
      <c r="J954" s="200"/>
    </row>
    <row r="955" customFormat="false" ht="14.25" hidden="false" customHeight="false" outlineLevel="0" collapsed="false">
      <c r="A955" s="200"/>
      <c r="B955" s="204"/>
      <c r="C955" s="204"/>
      <c r="D955" s="200"/>
      <c r="E955" s="200"/>
      <c r="F955" s="200"/>
      <c r="G955" s="200"/>
      <c r="H955" s="200"/>
      <c r="I955" s="200"/>
      <c r="J955" s="200"/>
    </row>
    <row r="956" customFormat="false" ht="14.25" hidden="false" customHeight="false" outlineLevel="0" collapsed="false">
      <c r="A956" s="200"/>
      <c r="B956" s="204"/>
      <c r="C956" s="204"/>
      <c r="D956" s="200"/>
      <c r="E956" s="200"/>
      <c r="F956" s="200"/>
      <c r="G956" s="200"/>
      <c r="H956" s="200"/>
      <c r="I956" s="200"/>
      <c r="J956" s="200"/>
    </row>
    <row r="957" customFormat="false" ht="14.25" hidden="false" customHeight="false" outlineLevel="0" collapsed="false">
      <c r="A957" s="200"/>
      <c r="B957" s="204"/>
      <c r="C957" s="204"/>
      <c r="D957" s="200"/>
      <c r="E957" s="200"/>
      <c r="F957" s="200"/>
      <c r="G957" s="200"/>
      <c r="H957" s="200"/>
      <c r="I957" s="200"/>
      <c r="J957" s="200"/>
    </row>
    <row r="958" customFormat="false" ht="14.25" hidden="false" customHeight="false" outlineLevel="0" collapsed="false">
      <c r="A958" s="200"/>
      <c r="B958" s="204"/>
      <c r="C958" s="204"/>
      <c r="D958" s="200"/>
      <c r="E958" s="200"/>
      <c r="F958" s="200"/>
      <c r="G958" s="200"/>
      <c r="H958" s="200"/>
      <c r="I958" s="200"/>
      <c r="J958" s="200"/>
    </row>
    <row r="959" customFormat="false" ht="14.25" hidden="false" customHeight="false" outlineLevel="0" collapsed="false">
      <c r="A959" s="200"/>
      <c r="B959" s="204"/>
      <c r="C959" s="204"/>
      <c r="D959" s="200"/>
      <c r="E959" s="200"/>
      <c r="F959" s="200"/>
      <c r="G959" s="200"/>
      <c r="H959" s="200"/>
      <c r="I959" s="200"/>
      <c r="J959" s="200"/>
    </row>
    <row r="960" customFormat="false" ht="14.25" hidden="false" customHeight="false" outlineLevel="0" collapsed="false">
      <c r="A960" s="200"/>
      <c r="B960" s="204"/>
      <c r="C960" s="204"/>
      <c r="D960" s="200"/>
      <c r="E960" s="200"/>
      <c r="F960" s="200"/>
      <c r="G960" s="200"/>
      <c r="H960" s="200"/>
      <c r="I960" s="200"/>
      <c r="J960" s="200"/>
    </row>
    <row r="961" customFormat="false" ht="14.25" hidden="false" customHeight="false" outlineLevel="0" collapsed="false">
      <c r="A961" s="200"/>
      <c r="B961" s="204"/>
      <c r="C961" s="204"/>
      <c r="D961" s="200"/>
      <c r="E961" s="200"/>
      <c r="F961" s="200"/>
      <c r="G961" s="200"/>
      <c r="H961" s="200"/>
      <c r="I961" s="200"/>
      <c r="J961" s="200"/>
    </row>
    <row r="962" customFormat="false" ht="14.25" hidden="false" customHeight="false" outlineLevel="0" collapsed="false">
      <c r="A962" s="200"/>
      <c r="B962" s="204"/>
      <c r="C962" s="204"/>
      <c r="D962" s="200"/>
      <c r="E962" s="200"/>
      <c r="F962" s="200"/>
      <c r="G962" s="200"/>
      <c r="H962" s="200"/>
      <c r="I962" s="200"/>
      <c r="J962" s="200"/>
    </row>
    <row r="963" customFormat="false" ht="14.25" hidden="false" customHeight="false" outlineLevel="0" collapsed="false">
      <c r="A963" s="200"/>
      <c r="B963" s="204"/>
      <c r="C963" s="204"/>
      <c r="D963" s="200"/>
      <c r="E963" s="200"/>
      <c r="F963" s="200"/>
      <c r="G963" s="200"/>
      <c r="H963" s="200"/>
      <c r="I963" s="200"/>
      <c r="J963" s="200"/>
    </row>
    <row r="964" customFormat="false" ht="14.25" hidden="false" customHeight="false" outlineLevel="0" collapsed="false">
      <c r="A964" s="200"/>
      <c r="B964" s="204"/>
      <c r="C964" s="204"/>
      <c r="D964" s="200"/>
      <c r="E964" s="200"/>
      <c r="F964" s="200"/>
      <c r="G964" s="200"/>
      <c r="H964" s="200"/>
      <c r="I964" s="200"/>
      <c r="J964" s="200"/>
    </row>
    <row r="965" customFormat="false" ht="14.25" hidden="false" customHeight="false" outlineLevel="0" collapsed="false">
      <c r="A965" s="200"/>
      <c r="B965" s="204"/>
      <c r="C965" s="204"/>
      <c r="D965" s="200"/>
      <c r="E965" s="200"/>
      <c r="F965" s="200"/>
      <c r="G965" s="200"/>
      <c r="H965" s="200"/>
      <c r="I965" s="200"/>
      <c r="J965" s="200"/>
    </row>
    <row r="966" customFormat="false" ht="14.25" hidden="false" customHeight="false" outlineLevel="0" collapsed="false">
      <c r="A966" s="200"/>
      <c r="B966" s="204"/>
      <c r="C966" s="204"/>
      <c r="D966" s="200"/>
      <c r="E966" s="200"/>
      <c r="F966" s="200"/>
      <c r="G966" s="200"/>
      <c r="H966" s="200"/>
      <c r="I966" s="200"/>
      <c r="J966" s="200"/>
    </row>
    <row r="967" customFormat="false" ht="14.25" hidden="false" customHeight="false" outlineLevel="0" collapsed="false">
      <c r="A967" s="200"/>
      <c r="B967" s="204"/>
      <c r="C967" s="204"/>
      <c r="D967" s="200"/>
      <c r="E967" s="200"/>
      <c r="F967" s="200"/>
      <c r="G967" s="200"/>
      <c r="H967" s="200"/>
      <c r="I967" s="200"/>
      <c r="J967" s="200"/>
    </row>
    <row r="968" customFormat="false" ht="14.25" hidden="false" customHeight="false" outlineLevel="0" collapsed="false">
      <c r="A968" s="200"/>
      <c r="B968" s="204"/>
      <c r="C968" s="204"/>
      <c r="D968" s="200"/>
      <c r="E968" s="200"/>
      <c r="F968" s="200"/>
      <c r="G968" s="200"/>
      <c r="H968" s="200"/>
      <c r="I968" s="200"/>
      <c r="J968" s="200"/>
    </row>
    <row r="969" customFormat="false" ht="14.25" hidden="false" customHeight="false" outlineLevel="0" collapsed="false">
      <c r="A969" s="200"/>
      <c r="B969" s="204"/>
      <c r="C969" s="204"/>
      <c r="D969" s="200"/>
      <c r="E969" s="200"/>
      <c r="F969" s="200"/>
      <c r="G969" s="200"/>
      <c r="H969" s="200"/>
      <c r="I969" s="200"/>
      <c r="J969" s="200"/>
    </row>
    <row r="970" customFormat="false" ht="14.25" hidden="false" customHeight="false" outlineLevel="0" collapsed="false">
      <c r="A970" s="200"/>
      <c r="B970" s="204"/>
      <c r="C970" s="204"/>
      <c r="D970" s="200"/>
      <c r="E970" s="200"/>
      <c r="F970" s="200"/>
      <c r="G970" s="200"/>
      <c r="H970" s="200"/>
      <c r="I970" s="200"/>
      <c r="J970" s="200"/>
    </row>
    <row r="971" customFormat="false" ht="14.25" hidden="false" customHeight="false" outlineLevel="0" collapsed="false">
      <c r="A971" s="200"/>
      <c r="B971" s="204"/>
      <c r="C971" s="204"/>
      <c r="D971" s="200"/>
      <c r="E971" s="200"/>
      <c r="F971" s="200"/>
      <c r="G971" s="200"/>
      <c r="H971" s="200"/>
      <c r="I971" s="200"/>
      <c r="J971" s="200"/>
    </row>
    <row r="972" customFormat="false" ht="14.25" hidden="false" customHeight="false" outlineLevel="0" collapsed="false">
      <c r="A972" s="200"/>
      <c r="B972" s="204"/>
      <c r="C972" s="204"/>
      <c r="D972" s="200"/>
      <c r="E972" s="200"/>
      <c r="F972" s="200"/>
      <c r="G972" s="200"/>
      <c r="H972" s="200"/>
      <c r="I972" s="200"/>
      <c r="J972" s="200"/>
    </row>
    <row r="973" customFormat="false" ht="14.25" hidden="false" customHeight="false" outlineLevel="0" collapsed="false">
      <c r="A973" s="200"/>
      <c r="B973" s="204"/>
      <c r="C973" s="204"/>
      <c r="D973" s="200"/>
      <c r="E973" s="200"/>
      <c r="F973" s="200"/>
      <c r="G973" s="200"/>
      <c r="H973" s="200"/>
      <c r="I973" s="200"/>
      <c r="J973" s="200"/>
    </row>
    <row r="974" customFormat="false" ht="14.25" hidden="false" customHeight="false" outlineLevel="0" collapsed="false">
      <c r="A974" s="200"/>
      <c r="B974" s="204"/>
      <c r="C974" s="204"/>
      <c r="D974" s="200"/>
      <c r="E974" s="200"/>
      <c r="F974" s="200"/>
      <c r="G974" s="200"/>
      <c r="H974" s="200"/>
      <c r="I974" s="200"/>
      <c r="J974" s="200"/>
    </row>
    <row r="975" customFormat="false" ht="14.25" hidden="false" customHeight="false" outlineLevel="0" collapsed="false">
      <c r="A975" s="200"/>
      <c r="B975" s="204"/>
      <c r="C975" s="204"/>
      <c r="D975" s="200"/>
      <c r="E975" s="200"/>
      <c r="F975" s="200"/>
      <c r="G975" s="200"/>
      <c r="H975" s="200"/>
      <c r="I975" s="200"/>
      <c r="J975" s="200"/>
    </row>
    <row r="976" customFormat="false" ht="14.25" hidden="false" customHeight="false" outlineLevel="0" collapsed="false">
      <c r="A976" s="200"/>
      <c r="B976" s="204"/>
      <c r="C976" s="204"/>
      <c r="D976" s="200"/>
      <c r="E976" s="200"/>
      <c r="F976" s="200"/>
      <c r="G976" s="200"/>
      <c r="H976" s="200"/>
      <c r="I976" s="200"/>
      <c r="J976" s="200"/>
    </row>
    <row r="977" customFormat="false" ht="14.25" hidden="false" customHeight="false" outlineLevel="0" collapsed="false">
      <c r="A977" s="200"/>
      <c r="B977" s="204"/>
      <c r="C977" s="204"/>
      <c r="D977" s="200"/>
      <c r="E977" s="200"/>
      <c r="F977" s="200"/>
      <c r="G977" s="200"/>
      <c r="H977" s="200"/>
      <c r="I977" s="200"/>
      <c r="J977" s="200"/>
    </row>
    <row r="978" customFormat="false" ht="14.25" hidden="false" customHeight="false" outlineLevel="0" collapsed="false">
      <c r="A978" s="200"/>
      <c r="B978" s="204"/>
      <c r="C978" s="204"/>
      <c r="D978" s="200"/>
      <c r="E978" s="200"/>
      <c r="F978" s="200"/>
      <c r="G978" s="200"/>
      <c r="H978" s="200"/>
      <c r="I978" s="200"/>
      <c r="J978" s="200"/>
    </row>
    <row r="979" customFormat="false" ht="14.25" hidden="false" customHeight="false" outlineLevel="0" collapsed="false">
      <c r="A979" s="200"/>
      <c r="B979" s="204"/>
      <c r="C979" s="204"/>
      <c r="D979" s="200"/>
      <c r="E979" s="200"/>
      <c r="F979" s="200"/>
      <c r="G979" s="200"/>
      <c r="H979" s="200"/>
      <c r="I979" s="200"/>
      <c r="J979" s="200"/>
    </row>
    <row r="980" customFormat="false" ht="14.25" hidden="false" customHeight="false" outlineLevel="0" collapsed="false">
      <c r="A980" s="200"/>
      <c r="B980" s="204"/>
      <c r="C980" s="204"/>
      <c r="D980" s="200"/>
      <c r="E980" s="200"/>
      <c r="F980" s="200"/>
      <c r="G980" s="200"/>
      <c r="H980" s="200"/>
      <c r="I980" s="200"/>
      <c r="J980" s="200"/>
    </row>
    <row r="981" customFormat="false" ht="14.25" hidden="false" customHeight="false" outlineLevel="0" collapsed="false">
      <c r="A981" s="200"/>
      <c r="B981" s="204"/>
      <c r="C981" s="204"/>
      <c r="D981" s="200"/>
      <c r="E981" s="200"/>
      <c r="F981" s="200"/>
      <c r="G981" s="200"/>
      <c r="H981" s="200"/>
      <c r="I981" s="200"/>
      <c r="J981" s="200"/>
    </row>
    <row r="982" customFormat="false" ht="14.25" hidden="false" customHeight="false" outlineLevel="0" collapsed="false">
      <c r="A982" s="200"/>
      <c r="B982" s="204"/>
      <c r="C982" s="204"/>
      <c r="D982" s="200"/>
      <c r="E982" s="200"/>
      <c r="F982" s="200"/>
      <c r="G982" s="200"/>
      <c r="H982" s="200"/>
      <c r="I982" s="200"/>
      <c r="J982" s="200"/>
    </row>
    <row r="983" customFormat="false" ht="14.25" hidden="false" customHeight="false" outlineLevel="0" collapsed="false">
      <c r="A983" s="200"/>
      <c r="B983" s="204"/>
      <c r="C983" s="204"/>
      <c r="D983" s="200"/>
      <c r="E983" s="200"/>
      <c r="F983" s="200"/>
      <c r="G983" s="200"/>
      <c r="H983" s="200"/>
      <c r="I983" s="200"/>
      <c r="J983" s="200"/>
    </row>
    <row r="984" customFormat="false" ht="14.25" hidden="false" customHeight="false" outlineLevel="0" collapsed="false">
      <c r="A984" s="200"/>
      <c r="B984" s="204"/>
      <c r="C984" s="204"/>
      <c r="D984" s="200"/>
      <c r="E984" s="200"/>
      <c r="F984" s="200"/>
      <c r="G984" s="200"/>
      <c r="H984" s="200"/>
      <c r="I984" s="200"/>
      <c r="J984" s="200"/>
    </row>
    <row r="985" customFormat="false" ht="14.25" hidden="false" customHeight="false" outlineLevel="0" collapsed="false">
      <c r="A985" s="200"/>
      <c r="B985" s="204"/>
      <c r="C985" s="204"/>
      <c r="D985" s="200"/>
      <c r="E985" s="200"/>
      <c r="F985" s="200"/>
      <c r="G985" s="200"/>
      <c r="H985" s="200"/>
      <c r="I985" s="200"/>
      <c r="J985" s="200"/>
    </row>
    <row r="986" customFormat="false" ht="14.25" hidden="false" customHeight="false" outlineLevel="0" collapsed="false">
      <c r="A986" s="200"/>
      <c r="B986" s="204"/>
      <c r="C986" s="204"/>
      <c r="D986" s="200"/>
      <c r="E986" s="200"/>
      <c r="F986" s="200"/>
      <c r="G986" s="200"/>
      <c r="H986" s="200"/>
      <c r="I986" s="200"/>
      <c r="J986" s="200"/>
    </row>
    <row r="987" customFormat="false" ht="14.25" hidden="false" customHeight="false" outlineLevel="0" collapsed="false">
      <c r="A987" s="200"/>
      <c r="B987" s="204"/>
      <c r="C987" s="204"/>
      <c r="D987" s="200"/>
      <c r="E987" s="200"/>
      <c r="F987" s="200"/>
      <c r="G987" s="200"/>
      <c r="H987" s="200"/>
      <c r="I987" s="200"/>
      <c r="J987" s="200"/>
    </row>
    <row r="988" customFormat="false" ht="14.25" hidden="false" customHeight="false" outlineLevel="0" collapsed="false">
      <c r="A988" s="200"/>
      <c r="B988" s="204"/>
      <c r="C988" s="204"/>
      <c r="D988" s="200"/>
      <c r="E988" s="200"/>
      <c r="F988" s="200"/>
      <c r="G988" s="200"/>
      <c r="H988" s="200"/>
      <c r="I988" s="200"/>
      <c r="J988" s="200"/>
    </row>
    <row r="989" customFormat="false" ht="14.25" hidden="false" customHeight="false" outlineLevel="0" collapsed="false">
      <c r="A989" s="200"/>
      <c r="B989" s="204"/>
      <c r="C989" s="204"/>
      <c r="D989" s="200"/>
      <c r="E989" s="200"/>
      <c r="F989" s="200"/>
      <c r="G989" s="200"/>
      <c r="H989" s="200"/>
      <c r="I989" s="200"/>
      <c r="J989" s="200"/>
    </row>
    <row r="990" customFormat="false" ht="14.25" hidden="false" customHeight="false" outlineLevel="0" collapsed="false">
      <c r="A990" s="200"/>
      <c r="B990" s="204"/>
      <c r="C990" s="204"/>
      <c r="D990" s="200"/>
      <c r="E990" s="200"/>
      <c r="F990" s="200"/>
      <c r="G990" s="200"/>
      <c r="H990" s="200"/>
      <c r="I990" s="200"/>
      <c r="J990" s="200"/>
    </row>
    <row r="991" customFormat="false" ht="14.25" hidden="false" customHeight="false" outlineLevel="0" collapsed="false">
      <c r="A991" s="200"/>
      <c r="B991" s="204"/>
      <c r="C991" s="204"/>
      <c r="D991" s="200"/>
      <c r="E991" s="200"/>
      <c r="F991" s="200"/>
      <c r="G991" s="200"/>
      <c r="H991" s="200"/>
      <c r="I991" s="200"/>
      <c r="J991" s="200"/>
    </row>
    <row r="992" customFormat="false" ht="14.25" hidden="false" customHeight="false" outlineLevel="0" collapsed="false">
      <c r="A992" s="200"/>
      <c r="B992" s="204"/>
      <c r="C992" s="204"/>
      <c r="D992" s="200"/>
      <c r="E992" s="200"/>
      <c r="F992" s="200"/>
      <c r="G992" s="200"/>
      <c r="H992" s="200"/>
      <c r="I992" s="200"/>
      <c r="J992" s="200"/>
    </row>
    <row r="993" customFormat="false" ht="14.25" hidden="false" customHeight="false" outlineLevel="0" collapsed="false">
      <c r="A993" s="200"/>
      <c r="B993" s="204"/>
      <c r="C993" s="204"/>
      <c r="D993" s="200"/>
      <c r="E993" s="200"/>
      <c r="F993" s="200"/>
      <c r="G993" s="200"/>
      <c r="H993" s="200"/>
      <c r="I993" s="200"/>
      <c r="J993" s="200"/>
    </row>
    <row r="994" customFormat="false" ht="14.25" hidden="false" customHeight="false" outlineLevel="0" collapsed="false">
      <c r="A994" s="200"/>
      <c r="B994" s="204"/>
      <c r="C994" s="204"/>
      <c r="D994" s="200"/>
      <c r="E994" s="200"/>
      <c r="F994" s="200"/>
      <c r="G994" s="200"/>
      <c r="H994" s="200"/>
      <c r="I994" s="200"/>
      <c r="J994" s="200"/>
    </row>
    <row r="995" customFormat="false" ht="14.25" hidden="false" customHeight="false" outlineLevel="0" collapsed="false">
      <c r="A995" s="200"/>
      <c r="B995" s="204"/>
      <c r="C995" s="204"/>
      <c r="D995" s="200"/>
      <c r="E995" s="200"/>
      <c r="F995" s="200"/>
      <c r="G995" s="200"/>
      <c r="H995" s="200"/>
      <c r="I995" s="200"/>
      <c r="J995" s="200"/>
    </row>
    <row r="996" customFormat="false" ht="14.25" hidden="false" customHeight="false" outlineLevel="0" collapsed="false">
      <c r="A996" s="200"/>
      <c r="B996" s="204"/>
      <c r="C996" s="204"/>
      <c r="D996" s="200"/>
      <c r="E996" s="200"/>
      <c r="F996" s="200"/>
      <c r="G996" s="200"/>
      <c r="H996" s="200"/>
      <c r="I996" s="200"/>
      <c r="J996" s="200"/>
    </row>
    <row r="997" customFormat="false" ht="14.25" hidden="false" customHeight="false" outlineLevel="0" collapsed="false">
      <c r="A997" s="200"/>
      <c r="B997" s="204"/>
      <c r="C997" s="204"/>
      <c r="D997" s="200"/>
      <c r="E997" s="200"/>
      <c r="F997" s="200"/>
      <c r="G997" s="200"/>
      <c r="H997" s="200"/>
      <c r="I997" s="200"/>
      <c r="J997" s="200"/>
    </row>
    <row r="998" customFormat="false" ht="14.25" hidden="false" customHeight="false" outlineLevel="0" collapsed="false">
      <c r="A998" s="200"/>
      <c r="B998" s="204"/>
      <c r="C998" s="204"/>
      <c r="D998" s="200"/>
      <c r="E998" s="200"/>
      <c r="F998" s="200"/>
      <c r="G998" s="200"/>
      <c r="H998" s="200"/>
      <c r="I998" s="200"/>
      <c r="J998" s="200"/>
    </row>
    <row r="999" customFormat="false" ht="14.25" hidden="false" customHeight="false" outlineLevel="0" collapsed="false">
      <c r="A999" s="200"/>
      <c r="B999" s="204"/>
      <c r="C999" s="204"/>
      <c r="D999" s="200"/>
      <c r="E999" s="200"/>
      <c r="F999" s="200"/>
      <c r="G999" s="200"/>
      <c r="H999" s="200"/>
      <c r="I999" s="200"/>
      <c r="J999" s="200"/>
    </row>
    <row r="1000" customFormat="false" ht="14.25" hidden="false" customHeight="false" outlineLevel="0" collapsed="false">
      <c r="A1000" s="200"/>
      <c r="B1000" s="204"/>
      <c r="C1000" s="204"/>
      <c r="D1000" s="200"/>
      <c r="E1000" s="200"/>
      <c r="F1000" s="200"/>
      <c r="G1000" s="200"/>
      <c r="H1000" s="200"/>
      <c r="I1000" s="200"/>
      <c r="J1000" s="200"/>
    </row>
    <row r="1001" customFormat="false" ht="14.25" hidden="false" customHeight="false" outlineLevel="0" collapsed="false">
      <c r="A1001" s="200"/>
      <c r="B1001" s="204"/>
      <c r="C1001" s="204"/>
      <c r="D1001" s="200"/>
      <c r="E1001" s="200"/>
      <c r="F1001" s="200"/>
      <c r="G1001" s="200"/>
      <c r="H1001" s="200"/>
      <c r="I1001" s="200"/>
      <c r="J1001" s="200"/>
    </row>
    <row r="1002" customFormat="false" ht="14.25" hidden="false" customHeight="false" outlineLevel="0" collapsed="false">
      <c r="A1002" s="200"/>
      <c r="B1002" s="204"/>
      <c r="C1002" s="204"/>
      <c r="D1002" s="200"/>
      <c r="E1002" s="200"/>
      <c r="F1002" s="200"/>
      <c r="G1002" s="200"/>
      <c r="H1002" s="200"/>
      <c r="I1002" s="200"/>
      <c r="J1002" s="200"/>
    </row>
    <row r="1003" customFormat="false" ht="14.25" hidden="false" customHeight="false" outlineLevel="0" collapsed="false">
      <c r="A1003" s="200"/>
      <c r="B1003" s="204"/>
      <c r="C1003" s="204"/>
      <c r="D1003" s="200"/>
      <c r="E1003" s="200"/>
      <c r="F1003" s="200"/>
      <c r="G1003" s="200"/>
      <c r="H1003" s="200"/>
      <c r="I1003" s="200"/>
      <c r="J1003" s="200"/>
    </row>
    <row r="1004" customFormat="false" ht="14.25" hidden="false" customHeight="false" outlineLevel="0" collapsed="false">
      <c r="A1004" s="200"/>
      <c r="B1004" s="204"/>
      <c r="C1004" s="204"/>
      <c r="D1004" s="200"/>
      <c r="E1004" s="200"/>
      <c r="F1004" s="200"/>
      <c r="G1004" s="200"/>
      <c r="H1004" s="200"/>
      <c r="I1004" s="200"/>
      <c r="J1004" s="200"/>
    </row>
    <row r="1005" customFormat="false" ht="14.25" hidden="false" customHeight="false" outlineLevel="0" collapsed="false">
      <c r="A1005" s="200"/>
      <c r="B1005" s="204"/>
      <c r="C1005" s="204"/>
      <c r="D1005" s="200"/>
      <c r="E1005" s="200"/>
      <c r="F1005" s="200"/>
      <c r="G1005" s="200"/>
      <c r="H1005" s="200"/>
      <c r="I1005" s="200"/>
      <c r="J1005" s="200"/>
    </row>
    <row r="1006" customFormat="false" ht="14.25" hidden="false" customHeight="false" outlineLevel="0" collapsed="false">
      <c r="A1006" s="200"/>
      <c r="B1006" s="204"/>
      <c r="C1006" s="204"/>
      <c r="D1006" s="200"/>
      <c r="E1006" s="200"/>
      <c r="F1006" s="200"/>
      <c r="G1006" s="200"/>
      <c r="H1006" s="200"/>
      <c r="I1006" s="200"/>
      <c r="J1006" s="200"/>
    </row>
    <row r="1007" customFormat="false" ht="14.25" hidden="false" customHeight="false" outlineLevel="0" collapsed="false">
      <c r="A1007" s="200"/>
      <c r="B1007" s="204"/>
      <c r="C1007" s="204"/>
      <c r="D1007" s="200"/>
      <c r="E1007" s="200"/>
      <c r="F1007" s="200"/>
      <c r="G1007" s="200"/>
      <c r="H1007" s="200"/>
      <c r="I1007" s="200"/>
      <c r="J1007" s="200"/>
    </row>
    <row r="1008" customFormat="false" ht="14.25" hidden="false" customHeight="false" outlineLevel="0" collapsed="false">
      <c r="A1008" s="200"/>
      <c r="B1008" s="204"/>
      <c r="C1008" s="204"/>
      <c r="D1008" s="200"/>
      <c r="E1008" s="200"/>
      <c r="F1008" s="200"/>
      <c r="G1008" s="200"/>
      <c r="H1008" s="200"/>
      <c r="I1008" s="200"/>
      <c r="J1008" s="200"/>
    </row>
    <row r="1009" customFormat="false" ht="14.25" hidden="false" customHeight="false" outlineLevel="0" collapsed="false">
      <c r="A1009" s="200"/>
      <c r="B1009" s="204"/>
      <c r="C1009" s="204"/>
      <c r="D1009" s="200"/>
      <c r="E1009" s="200"/>
      <c r="F1009" s="200"/>
      <c r="G1009" s="200"/>
      <c r="H1009" s="200"/>
      <c r="I1009" s="200"/>
      <c r="J1009" s="200"/>
    </row>
    <row r="1010" customFormat="false" ht="14.25" hidden="false" customHeight="false" outlineLevel="0" collapsed="false">
      <c r="A1010" s="200"/>
      <c r="B1010" s="204"/>
      <c r="C1010" s="204"/>
      <c r="D1010" s="200"/>
      <c r="E1010" s="200"/>
      <c r="F1010" s="200"/>
      <c r="G1010" s="200"/>
      <c r="H1010" s="200"/>
      <c r="I1010" s="200"/>
      <c r="J1010" s="200"/>
    </row>
    <row r="1011" customFormat="false" ht="14.25" hidden="false" customHeight="false" outlineLevel="0" collapsed="false">
      <c r="A1011" s="200"/>
      <c r="B1011" s="204"/>
      <c r="C1011" s="204"/>
      <c r="D1011" s="200"/>
      <c r="E1011" s="200"/>
      <c r="F1011" s="200"/>
      <c r="G1011" s="200"/>
      <c r="H1011" s="200"/>
      <c r="I1011" s="200"/>
      <c r="J1011" s="200"/>
    </row>
    <row r="1012" customFormat="false" ht="14.25" hidden="false" customHeight="false" outlineLevel="0" collapsed="false">
      <c r="A1012" s="200"/>
      <c r="B1012" s="204"/>
      <c r="C1012" s="204"/>
      <c r="D1012" s="200"/>
      <c r="E1012" s="200"/>
      <c r="F1012" s="200"/>
      <c r="G1012" s="200"/>
      <c r="H1012" s="200"/>
      <c r="I1012" s="200"/>
      <c r="J1012" s="200"/>
    </row>
    <row r="1013" customFormat="false" ht="14.25" hidden="false" customHeight="false" outlineLevel="0" collapsed="false">
      <c r="A1013" s="200"/>
      <c r="B1013" s="204"/>
      <c r="C1013" s="204"/>
      <c r="D1013" s="200"/>
      <c r="E1013" s="200"/>
      <c r="F1013" s="200"/>
      <c r="G1013" s="200"/>
      <c r="H1013" s="200"/>
      <c r="I1013" s="200"/>
      <c r="J1013" s="200"/>
    </row>
    <row r="1014" customFormat="false" ht="14.25" hidden="false" customHeight="false" outlineLevel="0" collapsed="false">
      <c r="A1014" s="200"/>
      <c r="B1014" s="204"/>
      <c r="C1014" s="204"/>
      <c r="D1014" s="200"/>
      <c r="E1014" s="200"/>
      <c r="F1014" s="200"/>
      <c r="G1014" s="200"/>
      <c r="H1014" s="200"/>
      <c r="I1014" s="200"/>
      <c r="J1014" s="200"/>
    </row>
    <row r="1015" customFormat="false" ht="14.25" hidden="false" customHeight="false" outlineLevel="0" collapsed="false">
      <c r="A1015" s="200"/>
      <c r="B1015" s="204"/>
      <c r="C1015" s="204"/>
      <c r="D1015" s="200"/>
      <c r="E1015" s="200"/>
      <c r="F1015" s="200"/>
      <c r="G1015" s="200"/>
      <c r="H1015" s="200"/>
      <c r="I1015" s="200"/>
      <c r="J1015" s="200"/>
    </row>
    <row r="1016" customFormat="false" ht="14.25" hidden="false" customHeight="false" outlineLevel="0" collapsed="false">
      <c r="A1016" s="200"/>
      <c r="B1016" s="204"/>
      <c r="C1016" s="204"/>
      <c r="D1016" s="200"/>
      <c r="E1016" s="200"/>
      <c r="F1016" s="200"/>
      <c r="G1016" s="200"/>
      <c r="H1016" s="200"/>
      <c r="I1016" s="200"/>
      <c r="J1016" s="200"/>
    </row>
    <row r="1017" customFormat="false" ht="14.25" hidden="false" customHeight="false" outlineLevel="0" collapsed="false">
      <c r="A1017" s="200"/>
      <c r="B1017" s="204"/>
      <c r="C1017" s="204"/>
      <c r="D1017" s="200"/>
      <c r="E1017" s="200"/>
      <c r="F1017" s="200"/>
      <c r="G1017" s="200"/>
      <c r="H1017" s="200"/>
      <c r="I1017" s="200"/>
      <c r="J1017" s="200"/>
    </row>
    <row r="1018" customFormat="false" ht="14.25" hidden="false" customHeight="false" outlineLevel="0" collapsed="false">
      <c r="A1018" s="200"/>
      <c r="B1018" s="204"/>
      <c r="C1018" s="204"/>
      <c r="D1018" s="200"/>
      <c r="E1018" s="200"/>
      <c r="F1018" s="200"/>
      <c r="G1018" s="200"/>
      <c r="H1018" s="200"/>
      <c r="I1018" s="200"/>
      <c r="J1018" s="200"/>
    </row>
    <row r="1019" customFormat="false" ht="14.25" hidden="false" customHeight="false" outlineLevel="0" collapsed="false">
      <c r="A1019" s="200"/>
      <c r="B1019" s="204"/>
      <c r="C1019" s="204"/>
      <c r="D1019" s="200"/>
      <c r="E1019" s="200"/>
      <c r="F1019" s="200"/>
      <c r="G1019" s="200"/>
      <c r="H1019" s="200"/>
      <c r="I1019" s="200"/>
      <c r="J1019" s="200"/>
    </row>
    <row r="1020" customFormat="false" ht="14.25" hidden="false" customHeight="false" outlineLevel="0" collapsed="false">
      <c r="A1020" s="200"/>
      <c r="B1020" s="204"/>
      <c r="C1020" s="204"/>
      <c r="D1020" s="200"/>
      <c r="E1020" s="200"/>
      <c r="F1020" s="200"/>
      <c r="G1020" s="200"/>
      <c r="H1020" s="200"/>
      <c r="I1020" s="200"/>
      <c r="J1020" s="200"/>
    </row>
    <row r="1021" customFormat="false" ht="14.25" hidden="false" customHeight="false" outlineLevel="0" collapsed="false">
      <c r="A1021" s="200"/>
      <c r="B1021" s="204"/>
      <c r="C1021" s="204"/>
      <c r="D1021" s="200"/>
      <c r="E1021" s="200"/>
      <c r="F1021" s="200"/>
      <c r="G1021" s="200"/>
      <c r="H1021" s="200"/>
      <c r="I1021" s="200"/>
      <c r="J1021" s="200"/>
    </row>
    <row r="1022" customFormat="false" ht="14.25" hidden="false" customHeight="false" outlineLevel="0" collapsed="false">
      <c r="A1022" s="200"/>
      <c r="B1022" s="204"/>
      <c r="C1022" s="204"/>
      <c r="D1022" s="200"/>
      <c r="E1022" s="200"/>
      <c r="F1022" s="200"/>
      <c r="G1022" s="200"/>
      <c r="H1022" s="200"/>
      <c r="I1022" s="200"/>
      <c r="J1022" s="200"/>
    </row>
    <row r="1023" customFormat="false" ht="14.25" hidden="false" customHeight="false" outlineLevel="0" collapsed="false">
      <c r="A1023" s="200"/>
      <c r="B1023" s="204"/>
      <c r="C1023" s="204"/>
      <c r="D1023" s="200"/>
      <c r="E1023" s="200"/>
      <c r="F1023" s="200"/>
      <c r="G1023" s="200"/>
      <c r="H1023" s="200"/>
      <c r="I1023" s="200"/>
      <c r="J1023" s="200"/>
    </row>
    <row r="1024" customFormat="false" ht="14.25" hidden="false" customHeight="false" outlineLevel="0" collapsed="false">
      <c r="A1024" s="200"/>
      <c r="B1024" s="204"/>
      <c r="C1024" s="204"/>
      <c r="D1024" s="200"/>
      <c r="E1024" s="200"/>
      <c r="F1024" s="200"/>
      <c r="G1024" s="200"/>
      <c r="H1024" s="200"/>
      <c r="I1024" s="200"/>
      <c r="J1024" s="200"/>
    </row>
    <row r="1025" customFormat="false" ht="14.25" hidden="false" customHeight="false" outlineLevel="0" collapsed="false">
      <c r="A1025" s="200"/>
      <c r="B1025" s="204"/>
      <c r="C1025" s="204"/>
      <c r="D1025" s="200"/>
      <c r="E1025" s="200"/>
      <c r="F1025" s="200"/>
      <c r="G1025" s="200"/>
      <c r="H1025" s="200"/>
      <c r="I1025" s="200"/>
      <c r="J1025" s="200"/>
    </row>
    <row r="1026" customFormat="false" ht="14.25" hidden="false" customHeight="false" outlineLevel="0" collapsed="false">
      <c r="A1026" s="200"/>
      <c r="B1026" s="204"/>
      <c r="C1026" s="204"/>
      <c r="D1026" s="200"/>
      <c r="E1026" s="200"/>
      <c r="F1026" s="200"/>
      <c r="G1026" s="200"/>
      <c r="H1026" s="200"/>
      <c r="I1026" s="200"/>
      <c r="J1026" s="200"/>
    </row>
    <row r="1027" customFormat="false" ht="14.25" hidden="false" customHeight="false" outlineLevel="0" collapsed="false">
      <c r="A1027" s="200"/>
      <c r="B1027" s="204"/>
      <c r="C1027" s="204"/>
      <c r="D1027" s="200"/>
      <c r="E1027" s="200"/>
      <c r="F1027" s="200"/>
      <c r="G1027" s="200"/>
      <c r="H1027" s="200"/>
      <c r="I1027" s="200"/>
      <c r="J1027" s="200"/>
    </row>
  </sheetData>
  <mergeCells count="10">
    <mergeCell ref="A1:I1"/>
    <mergeCell ref="A2:I2"/>
    <mergeCell ref="A3:I3"/>
    <mergeCell ref="A4:I4"/>
    <mergeCell ref="A5:I5"/>
    <mergeCell ref="A74:G74"/>
    <mergeCell ref="A75:H75"/>
    <mergeCell ref="A78:I78"/>
    <mergeCell ref="A121:G121"/>
    <mergeCell ref="A122:H12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905"/>
  <sheetViews>
    <sheetView showFormulas="false" showGridLines="fals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11.37890625" defaultRowHeight="14.25" zeroHeight="false" outlineLevelRow="0" outlineLevelCol="0"/>
  <cols>
    <col collapsed="false" customWidth="true" hidden="false" outlineLevel="0" max="1" min="1" style="0" width="5.26"/>
    <col collapsed="false" customWidth="true" hidden="false" outlineLevel="0" max="2" min="2" style="219" width="46.75"/>
    <col collapsed="false" customWidth="true" hidden="false" outlineLevel="0" max="3" min="3" style="0" width="7.62"/>
    <col collapsed="false" customWidth="true" hidden="false" outlineLevel="0" max="4" min="4" style="0" width="10"/>
    <col collapsed="false" customWidth="true" hidden="false" outlineLevel="0" max="5" min="5" style="0" width="8.62"/>
    <col collapsed="false" customWidth="true" hidden="false" outlineLevel="0" max="6" min="6" style="0" width="9.5"/>
    <col collapsed="false" customWidth="true" hidden="false" outlineLevel="0" max="7" min="7" style="0" width="7.5"/>
    <col collapsed="false" customWidth="true" hidden="false" outlineLevel="0" max="8" min="8" style="0" width="9.25"/>
  </cols>
  <sheetData>
    <row r="1" s="221" customFormat="true" ht="21" hidden="false" customHeight="false" outlineLevel="0" collapsed="false">
      <c r="A1" s="220" t="s">
        <v>0</v>
      </c>
      <c r="B1" s="220"/>
      <c r="C1" s="220"/>
      <c r="D1" s="220"/>
      <c r="E1" s="220"/>
      <c r="F1" s="220"/>
      <c r="G1" s="220"/>
      <c r="H1" s="220"/>
    </row>
    <row r="2" s="221" customFormat="true" ht="21" hidden="false" customHeight="false" outlineLevel="0" collapsed="false">
      <c r="A2" s="220" t="s">
        <v>1</v>
      </c>
      <c r="B2" s="220"/>
      <c r="C2" s="220"/>
      <c r="D2" s="220"/>
      <c r="E2" s="220"/>
      <c r="F2" s="220"/>
      <c r="G2" s="220"/>
      <c r="H2" s="220"/>
    </row>
    <row r="3" s="221" customFormat="true" ht="15.75" hidden="false" customHeight="false" outlineLevel="0" collapsed="false">
      <c r="A3" s="222" t="s">
        <v>445</v>
      </c>
      <c r="B3" s="222"/>
      <c r="C3" s="222"/>
      <c r="D3" s="222"/>
      <c r="E3" s="222"/>
      <c r="F3" s="222"/>
      <c r="G3" s="222"/>
      <c r="H3" s="222"/>
    </row>
    <row r="4" s="221" customFormat="true" ht="15.75" hidden="false" customHeight="false" outlineLevel="0" collapsed="false">
      <c r="A4" s="222" t="s">
        <v>3</v>
      </c>
      <c r="B4" s="222"/>
      <c r="C4" s="222"/>
      <c r="D4" s="222"/>
      <c r="E4" s="222"/>
      <c r="F4" s="222"/>
      <c r="G4" s="222"/>
      <c r="H4" s="222"/>
    </row>
    <row r="5" s="221" customFormat="true" ht="15.75" hidden="false" customHeight="false" outlineLevel="0" collapsed="false">
      <c r="A5" s="222" t="s">
        <v>446</v>
      </c>
      <c r="B5" s="222"/>
      <c r="C5" s="222"/>
      <c r="D5" s="222"/>
      <c r="E5" s="222"/>
      <c r="F5" s="222"/>
      <c r="G5" s="222"/>
      <c r="H5" s="222"/>
    </row>
    <row r="6" customFormat="false" ht="14.25" hidden="false" customHeight="false" outlineLevel="0" collapsed="false">
      <c r="A6" s="200"/>
      <c r="B6" s="204"/>
      <c r="C6" s="200"/>
      <c r="D6" s="200"/>
      <c r="E6" s="200"/>
      <c r="F6" s="200"/>
      <c r="G6" s="200"/>
      <c r="H6" s="200"/>
    </row>
    <row r="7" customFormat="false" ht="15.75" hidden="false" customHeight="false" outlineLevel="0" collapsed="false">
      <c r="A7" s="223" t="s">
        <v>447</v>
      </c>
      <c r="B7" s="223"/>
      <c r="C7" s="223"/>
      <c r="D7" s="223"/>
      <c r="E7" s="223"/>
      <c r="F7" s="223"/>
      <c r="G7" s="223"/>
      <c r="H7" s="223"/>
    </row>
    <row r="8" customFormat="false" ht="4.5" hidden="false" customHeight="true" outlineLevel="0" collapsed="false">
      <c r="A8" s="200"/>
      <c r="B8" s="204"/>
      <c r="C8" s="200"/>
      <c r="D8" s="200"/>
      <c r="E8" s="200"/>
      <c r="F8" s="200"/>
      <c r="G8" s="200"/>
      <c r="H8" s="200"/>
    </row>
    <row r="9" customFormat="false" ht="39" hidden="false" customHeight="false" outlineLevel="0" collapsed="false">
      <c r="A9" s="224" t="s">
        <v>6</v>
      </c>
      <c r="B9" s="205" t="s">
        <v>7</v>
      </c>
      <c r="C9" s="224" t="s">
        <v>448</v>
      </c>
      <c r="D9" s="224" t="s">
        <v>356</v>
      </c>
      <c r="E9" s="224" t="s">
        <v>9</v>
      </c>
      <c r="F9" s="224" t="s">
        <v>449</v>
      </c>
      <c r="G9" s="224" t="s">
        <v>11</v>
      </c>
      <c r="H9" s="224" t="s">
        <v>450</v>
      </c>
    </row>
    <row r="10" customFormat="false" ht="26.25" hidden="false" customHeight="false" outlineLevel="0" collapsed="false">
      <c r="A10" s="225" t="n">
        <v>1</v>
      </c>
      <c r="B10" s="226" t="s">
        <v>451</v>
      </c>
      <c r="C10" s="227" t="n">
        <v>446497</v>
      </c>
      <c r="D10" s="227" t="n">
        <v>1</v>
      </c>
      <c r="E10" s="228" t="n">
        <v>1349</v>
      </c>
      <c r="F10" s="225" t="n">
        <v>48</v>
      </c>
      <c r="G10" s="229" t="n">
        <f aca="false">(D10*E10)/F10</f>
        <v>28.1041666666667</v>
      </c>
      <c r="H10" s="229" t="n">
        <f aca="false">G10/7</f>
        <v>4.01488095238095</v>
      </c>
    </row>
    <row r="11" customFormat="false" ht="90" hidden="false" customHeight="false" outlineLevel="0" collapsed="false">
      <c r="A11" s="225" t="n">
        <v>2</v>
      </c>
      <c r="B11" s="230" t="s">
        <v>452</v>
      </c>
      <c r="C11" s="231" t="n">
        <v>613885</v>
      </c>
      <c r="D11" s="231" t="n">
        <v>2</v>
      </c>
      <c r="E11" s="232" t="n">
        <v>232.8</v>
      </c>
      <c r="F11" s="225" t="n">
        <v>36</v>
      </c>
      <c r="G11" s="229" t="n">
        <f aca="false">(D11*E11)/F11</f>
        <v>12.9333333333333</v>
      </c>
      <c r="H11" s="229" t="n">
        <f aca="false">G11/17</f>
        <v>0.76078431372549</v>
      </c>
    </row>
    <row r="12" customFormat="false" ht="90" hidden="false" customHeight="false" outlineLevel="0" collapsed="false">
      <c r="A12" s="225" t="n">
        <v>3</v>
      </c>
      <c r="B12" s="230" t="s">
        <v>453</v>
      </c>
      <c r="C12" s="231" t="n">
        <v>617849</v>
      </c>
      <c r="D12" s="231" t="n">
        <v>1</v>
      </c>
      <c r="E12" s="233" t="n">
        <v>1718.42</v>
      </c>
      <c r="F12" s="225" t="n">
        <v>60</v>
      </c>
      <c r="G12" s="229" t="n">
        <f aca="false">(D12*E12)/F12</f>
        <v>28.6403333333333</v>
      </c>
      <c r="H12" s="229" t="n">
        <f aca="false">G12/7</f>
        <v>4.09147619047619</v>
      </c>
    </row>
    <row r="13" customFormat="false" ht="14.25" hidden="false" customHeight="false" outlineLevel="0" collapsed="false">
      <c r="A13" s="215" t="s">
        <v>454</v>
      </c>
      <c r="B13" s="215"/>
      <c r="C13" s="215"/>
      <c r="D13" s="215"/>
      <c r="E13" s="215"/>
      <c r="F13" s="215"/>
      <c r="G13" s="215"/>
      <c r="H13" s="216" t="n">
        <f aca="false">SUM(H10:H12)</f>
        <v>8.86714145658263</v>
      </c>
    </row>
    <row r="14" customFormat="false" ht="14.25" hidden="false" customHeight="false" outlineLevel="0" collapsed="false">
      <c r="A14" s="211"/>
      <c r="B14" s="217"/>
      <c r="C14" s="211"/>
      <c r="D14" s="211"/>
      <c r="E14" s="211"/>
      <c r="F14" s="211"/>
      <c r="G14" s="211"/>
      <c r="H14" s="211"/>
    </row>
    <row r="15" customFormat="false" ht="14.25" hidden="false" customHeight="false" outlineLevel="0" collapsed="false">
      <c r="A15" s="200"/>
      <c r="B15" s="204"/>
      <c r="C15" s="200"/>
      <c r="D15" s="200"/>
      <c r="E15" s="200"/>
      <c r="F15" s="200"/>
      <c r="G15" s="200"/>
      <c r="H15" s="200"/>
    </row>
    <row r="16" customFormat="false" ht="14.25" hidden="false" customHeight="false" outlineLevel="0" collapsed="false">
      <c r="A16" s="200"/>
      <c r="B16" s="204"/>
      <c r="C16" s="200"/>
      <c r="D16" s="200"/>
      <c r="E16" s="200"/>
      <c r="F16" s="200"/>
      <c r="G16" s="200"/>
      <c r="H16" s="200"/>
    </row>
    <row r="17" customFormat="false" ht="14.25" hidden="false" customHeight="false" outlineLevel="0" collapsed="false">
      <c r="A17" s="200"/>
      <c r="B17" s="204"/>
      <c r="C17" s="200"/>
      <c r="D17" s="200"/>
      <c r="E17" s="200"/>
      <c r="F17" s="200"/>
      <c r="G17" s="200"/>
      <c r="H17" s="200"/>
    </row>
    <row r="18" customFormat="false" ht="14.25" hidden="false" customHeight="false" outlineLevel="0" collapsed="false">
      <c r="A18" s="200"/>
      <c r="B18" s="204"/>
      <c r="C18" s="200"/>
      <c r="D18" s="200"/>
      <c r="E18" s="200"/>
      <c r="F18" s="200"/>
      <c r="G18" s="200"/>
      <c r="H18" s="200"/>
    </row>
    <row r="19" customFormat="false" ht="14.25" hidden="false" customHeight="false" outlineLevel="0" collapsed="false">
      <c r="A19" s="200"/>
      <c r="B19" s="204"/>
      <c r="C19" s="200"/>
      <c r="D19" s="200"/>
      <c r="E19" s="200"/>
      <c r="F19" s="200"/>
      <c r="G19" s="200"/>
      <c r="H19" s="200"/>
    </row>
    <row r="20" customFormat="false" ht="14.25" hidden="false" customHeight="false" outlineLevel="0" collapsed="false">
      <c r="A20" s="200"/>
      <c r="B20" s="204"/>
      <c r="C20" s="200"/>
      <c r="D20" s="200"/>
      <c r="E20" s="200"/>
      <c r="F20" s="200"/>
      <c r="G20" s="200"/>
      <c r="H20" s="200"/>
    </row>
    <row r="21" customFormat="false" ht="14.25" hidden="false" customHeight="false" outlineLevel="0" collapsed="false">
      <c r="A21" s="200"/>
      <c r="B21" s="204"/>
      <c r="C21" s="200"/>
      <c r="D21" s="200"/>
      <c r="E21" s="200"/>
      <c r="F21" s="200"/>
      <c r="G21" s="200"/>
      <c r="H21" s="200"/>
    </row>
    <row r="22" customFormat="false" ht="14.25" hidden="false" customHeight="false" outlineLevel="0" collapsed="false">
      <c r="A22" s="200"/>
      <c r="B22" s="204"/>
      <c r="C22" s="200"/>
      <c r="D22" s="200"/>
      <c r="E22" s="200"/>
      <c r="F22" s="200"/>
      <c r="G22" s="200"/>
      <c r="H22" s="200"/>
    </row>
    <row r="23" customFormat="false" ht="14.25" hidden="false" customHeight="false" outlineLevel="0" collapsed="false">
      <c r="A23" s="200"/>
      <c r="B23" s="204"/>
      <c r="C23" s="200"/>
      <c r="D23" s="200"/>
      <c r="E23" s="200"/>
      <c r="F23" s="200"/>
      <c r="G23" s="200"/>
      <c r="H23" s="200"/>
    </row>
    <row r="24" customFormat="false" ht="14.25" hidden="false" customHeight="false" outlineLevel="0" collapsed="false">
      <c r="A24" s="200"/>
      <c r="B24" s="204"/>
      <c r="C24" s="200"/>
      <c r="D24" s="200"/>
      <c r="E24" s="200"/>
      <c r="F24" s="200"/>
      <c r="G24" s="200"/>
      <c r="H24" s="200"/>
    </row>
    <row r="25" customFormat="false" ht="14.25" hidden="false" customHeight="false" outlineLevel="0" collapsed="false">
      <c r="A25" s="200"/>
      <c r="B25" s="204"/>
      <c r="C25" s="200"/>
      <c r="D25" s="200"/>
      <c r="E25" s="200"/>
      <c r="F25" s="200"/>
      <c r="G25" s="200"/>
      <c r="H25" s="200"/>
    </row>
    <row r="26" customFormat="false" ht="14.25" hidden="false" customHeight="false" outlineLevel="0" collapsed="false">
      <c r="A26" s="200"/>
      <c r="B26" s="204"/>
      <c r="C26" s="200"/>
      <c r="D26" s="200"/>
      <c r="E26" s="200"/>
      <c r="F26" s="200"/>
      <c r="G26" s="200"/>
      <c r="H26" s="200"/>
    </row>
    <row r="27" customFormat="false" ht="14.25" hidden="false" customHeight="false" outlineLevel="0" collapsed="false">
      <c r="A27" s="200"/>
      <c r="B27" s="204"/>
      <c r="C27" s="200"/>
      <c r="D27" s="200"/>
      <c r="E27" s="200"/>
      <c r="F27" s="200"/>
      <c r="G27" s="200"/>
      <c r="H27" s="200"/>
    </row>
    <row r="28" customFormat="false" ht="14.25" hidden="false" customHeight="false" outlineLevel="0" collapsed="false">
      <c r="A28" s="200"/>
      <c r="B28" s="204"/>
      <c r="C28" s="200"/>
      <c r="D28" s="200"/>
      <c r="E28" s="200"/>
      <c r="F28" s="200"/>
      <c r="G28" s="200"/>
      <c r="H28" s="200"/>
    </row>
    <row r="29" customFormat="false" ht="14.25" hidden="false" customHeight="false" outlineLevel="0" collapsed="false">
      <c r="A29" s="200"/>
      <c r="B29" s="204"/>
      <c r="C29" s="200"/>
      <c r="D29" s="200"/>
      <c r="E29" s="200"/>
      <c r="F29" s="200"/>
      <c r="G29" s="200"/>
      <c r="H29" s="200"/>
    </row>
    <row r="30" customFormat="false" ht="14.25" hidden="false" customHeight="false" outlineLevel="0" collapsed="false">
      <c r="A30" s="200"/>
      <c r="B30" s="204"/>
      <c r="C30" s="200"/>
      <c r="D30" s="200"/>
      <c r="E30" s="200"/>
      <c r="F30" s="200"/>
      <c r="G30" s="200"/>
      <c r="H30" s="200"/>
    </row>
    <row r="31" customFormat="false" ht="14.25" hidden="false" customHeight="false" outlineLevel="0" collapsed="false">
      <c r="A31" s="200"/>
      <c r="B31" s="204"/>
      <c r="C31" s="200"/>
      <c r="D31" s="200"/>
      <c r="E31" s="200"/>
      <c r="F31" s="200"/>
      <c r="G31" s="200"/>
      <c r="H31" s="200"/>
    </row>
    <row r="32" customFormat="false" ht="14.25" hidden="false" customHeight="false" outlineLevel="0" collapsed="false">
      <c r="A32" s="200"/>
      <c r="B32" s="204"/>
      <c r="C32" s="200"/>
      <c r="D32" s="200"/>
      <c r="E32" s="200"/>
      <c r="F32" s="200"/>
      <c r="G32" s="200"/>
      <c r="H32" s="200"/>
    </row>
    <row r="33" customFormat="false" ht="14.25" hidden="false" customHeight="false" outlineLevel="0" collapsed="false">
      <c r="A33" s="200"/>
      <c r="B33" s="204"/>
      <c r="C33" s="200"/>
      <c r="D33" s="200"/>
      <c r="E33" s="200"/>
      <c r="F33" s="200"/>
      <c r="G33" s="200"/>
      <c r="H33" s="200"/>
    </row>
    <row r="34" customFormat="false" ht="14.25" hidden="false" customHeight="false" outlineLevel="0" collapsed="false">
      <c r="A34" s="200"/>
      <c r="B34" s="204"/>
      <c r="C34" s="200"/>
      <c r="D34" s="200"/>
      <c r="E34" s="200"/>
      <c r="F34" s="200"/>
      <c r="G34" s="200"/>
      <c r="H34" s="200"/>
    </row>
    <row r="35" customFormat="false" ht="14.25" hidden="false" customHeight="false" outlineLevel="0" collapsed="false">
      <c r="A35" s="200"/>
      <c r="B35" s="204"/>
      <c r="C35" s="200"/>
      <c r="D35" s="200"/>
      <c r="E35" s="200"/>
      <c r="F35" s="200"/>
      <c r="G35" s="200"/>
      <c r="H35" s="200"/>
    </row>
    <row r="36" customFormat="false" ht="14.25" hidden="false" customHeight="false" outlineLevel="0" collapsed="false">
      <c r="A36" s="200"/>
      <c r="B36" s="204"/>
      <c r="C36" s="200"/>
      <c r="D36" s="200"/>
      <c r="E36" s="200"/>
      <c r="F36" s="200"/>
      <c r="G36" s="200"/>
      <c r="H36" s="200"/>
    </row>
    <row r="37" customFormat="false" ht="14.25" hidden="false" customHeight="false" outlineLevel="0" collapsed="false">
      <c r="A37" s="200"/>
      <c r="B37" s="204"/>
      <c r="C37" s="200"/>
      <c r="D37" s="200"/>
      <c r="E37" s="200"/>
      <c r="F37" s="200"/>
      <c r="G37" s="200"/>
      <c r="H37" s="200"/>
    </row>
    <row r="38" customFormat="false" ht="14.25" hidden="false" customHeight="false" outlineLevel="0" collapsed="false">
      <c r="A38" s="200"/>
      <c r="B38" s="204"/>
      <c r="C38" s="200"/>
      <c r="D38" s="200"/>
      <c r="E38" s="200"/>
      <c r="F38" s="200"/>
      <c r="G38" s="200"/>
      <c r="H38" s="200"/>
    </row>
    <row r="39" customFormat="false" ht="14.25" hidden="false" customHeight="false" outlineLevel="0" collapsed="false">
      <c r="A39" s="200"/>
      <c r="B39" s="204"/>
      <c r="C39" s="200"/>
      <c r="D39" s="200"/>
      <c r="E39" s="200"/>
      <c r="F39" s="200"/>
      <c r="G39" s="200"/>
      <c r="H39" s="200"/>
    </row>
    <row r="40" customFormat="false" ht="14.25" hidden="false" customHeight="false" outlineLevel="0" collapsed="false">
      <c r="A40" s="200"/>
      <c r="B40" s="204"/>
      <c r="C40" s="200"/>
      <c r="D40" s="200"/>
      <c r="E40" s="200"/>
      <c r="F40" s="200"/>
      <c r="G40" s="200"/>
      <c r="H40" s="200"/>
    </row>
    <row r="41" customFormat="false" ht="14.25" hidden="false" customHeight="false" outlineLevel="0" collapsed="false">
      <c r="A41" s="200"/>
      <c r="B41" s="204"/>
      <c r="C41" s="200"/>
      <c r="D41" s="200"/>
      <c r="E41" s="200"/>
      <c r="F41" s="200"/>
      <c r="G41" s="200"/>
      <c r="H41" s="200"/>
    </row>
    <row r="42" customFormat="false" ht="14.25" hidden="false" customHeight="false" outlineLevel="0" collapsed="false">
      <c r="A42" s="200"/>
      <c r="B42" s="204"/>
      <c r="C42" s="200"/>
      <c r="D42" s="200"/>
      <c r="E42" s="200"/>
      <c r="F42" s="200"/>
      <c r="G42" s="200"/>
      <c r="H42" s="200"/>
    </row>
    <row r="43" customFormat="false" ht="14.25" hidden="false" customHeight="false" outlineLevel="0" collapsed="false">
      <c r="A43" s="200"/>
      <c r="B43" s="204"/>
      <c r="C43" s="200"/>
      <c r="D43" s="200"/>
      <c r="E43" s="200"/>
      <c r="F43" s="200"/>
      <c r="G43" s="200"/>
      <c r="H43" s="200"/>
    </row>
    <row r="44" customFormat="false" ht="14.25" hidden="false" customHeight="false" outlineLevel="0" collapsed="false">
      <c r="A44" s="200"/>
      <c r="B44" s="204"/>
      <c r="C44" s="200"/>
      <c r="D44" s="200"/>
      <c r="E44" s="200"/>
      <c r="F44" s="200"/>
      <c r="G44" s="200"/>
      <c r="H44" s="200"/>
    </row>
    <row r="45" customFormat="false" ht="14.25" hidden="false" customHeight="false" outlineLevel="0" collapsed="false">
      <c r="A45" s="200"/>
      <c r="B45" s="204"/>
      <c r="C45" s="200"/>
      <c r="D45" s="200"/>
      <c r="E45" s="200"/>
      <c r="F45" s="200"/>
      <c r="G45" s="200"/>
      <c r="H45" s="200"/>
    </row>
    <row r="46" customFormat="false" ht="14.25" hidden="false" customHeight="false" outlineLevel="0" collapsed="false">
      <c r="A46" s="200"/>
      <c r="B46" s="204"/>
      <c r="C46" s="200"/>
      <c r="D46" s="200"/>
      <c r="E46" s="200"/>
      <c r="F46" s="200"/>
      <c r="G46" s="200"/>
      <c r="H46" s="200"/>
    </row>
    <row r="47" customFormat="false" ht="14.25" hidden="false" customHeight="false" outlineLevel="0" collapsed="false">
      <c r="A47" s="200"/>
      <c r="B47" s="204"/>
      <c r="C47" s="200"/>
      <c r="D47" s="200"/>
      <c r="E47" s="200"/>
      <c r="F47" s="200"/>
      <c r="G47" s="200"/>
      <c r="H47" s="200"/>
    </row>
    <row r="48" customFormat="false" ht="14.25" hidden="false" customHeight="false" outlineLevel="0" collapsed="false">
      <c r="A48" s="200"/>
      <c r="B48" s="204"/>
      <c r="C48" s="200"/>
      <c r="D48" s="200"/>
      <c r="E48" s="200"/>
      <c r="F48" s="200"/>
      <c r="G48" s="200"/>
      <c r="H48" s="200"/>
    </row>
    <row r="49" customFormat="false" ht="14.25" hidden="false" customHeight="false" outlineLevel="0" collapsed="false">
      <c r="A49" s="200"/>
      <c r="B49" s="204"/>
      <c r="C49" s="200"/>
      <c r="D49" s="200"/>
      <c r="E49" s="200"/>
      <c r="F49" s="200"/>
      <c r="G49" s="200"/>
      <c r="H49" s="200"/>
    </row>
    <row r="50" customFormat="false" ht="14.25" hidden="false" customHeight="false" outlineLevel="0" collapsed="false">
      <c r="A50" s="200"/>
      <c r="B50" s="204"/>
      <c r="C50" s="200"/>
      <c r="D50" s="200"/>
      <c r="E50" s="200"/>
      <c r="F50" s="200"/>
      <c r="G50" s="200"/>
      <c r="H50" s="200"/>
    </row>
    <row r="51" customFormat="false" ht="14.25" hidden="false" customHeight="false" outlineLevel="0" collapsed="false">
      <c r="A51" s="200"/>
      <c r="B51" s="204"/>
      <c r="C51" s="200"/>
      <c r="D51" s="200"/>
      <c r="E51" s="200"/>
      <c r="F51" s="200"/>
      <c r="G51" s="200"/>
      <c r="H51" s="200"/>
    </row>
    <row r="52" customFormat="false" ht="14.25" hidden="false" customHeight="false" outlineLevel="0" collapsed="false">
      <c r="A52" s="200"/>
      <c r="B52" s="204"/>
      <c r="C52" s="200"/>
      <c r="D52" s="200"/>
      <c r="E52" s="200"/>
      <c r="F52" s="200"/>
      <c r="G52" s="200"/>
      <c r="H52" s="200"/>
    </row>
    <row r="53" customFormat="false" ht="14.25" hidden="false" customHeight="false" outlineLevel="0" collapsed="false">
      <c r="A53" s="200"/>
      <c r="B53" s="204"/>
      <c r="C53" s="200"/>
      <c r="D53" s="200"/>
      <c r="E53" s="200"/>
      <c r="F53" s="200"/>
      <c r="G53" s="200"/>
      <c r="H53" s="200"/>
    </row>
    <row r="54" customFormat="false" ht="14.25" hidden="false" customHeight="false" outlineLevel="0" collapsed="false">
      <c r="A54" s="200"/>
      <c r="B54" s="204"/>
      <c r="C54" s="200"/>
      <c r="D54" s="200"/>
      <c r="E54" s="200"/>
      <c r="F54" s="200"/>
      <c r="G54" s="200"/>
      <c r="H54" s="200"/>
    </row>
    <row r="55" customFormat="false" ht="14.25" hidden="false" customHeight="false" outlineLevel="0" collapsed="false">
      <c r="A55" s="200"/>
      <c r="B55" s="204"/>
      <c r="C55" s="200"/>
      <c r="D55" s="200"/>
      <c r="E55" s="200"/>
      <c r="F55" s="200"/>
      <c r="G55" s="200"/>
      <c r="H55" s="200"/>
    </row>
    <row r="56" customFormat="false" ht="14.25" hidden="false" customHeight="false" outlineLevel="0" collapsed="false">
      <c r="A56" s="200"/>
      <c r="B56" s="204"/>
      <c r="C56" s="200"/>
      <c r="D56" s="200"/>
      <c r="E56" s="200"/>
      <c r="F56" s="200"/>
      <c r="G56" s="200"/>
      <c r="H56" s="200"/>
    </row>
    <row r="57" customFormat="false" ht="14.25" hidden="false" customHeight="false" outlineLevel="0" collapsed="false">
      <c r="A57" s="200"/>
      <c r="B57" s="204"/>
      <c r="C57" s="200"/>
      <c r="D57" s="200"/>
      <c r="E57" s="200"/>
      <c r="F57" s="200"/>
      <c r="G57" s="200"/>
      <c r="H57" s="200"/>
    </row>
    <row r="58" customFormat="false" ht="14.25" hidden="false" customHeight="false" outlineLevel="0" collapsed="false">
      <c r="A58" s="200"/>
      <c r="B58" s="204"/>
      <c r="C58" s="200"/>
      <c r="D58" s="200"/>
      <c r="E58" s="200"/>
      <c r="F58" s="200"/>
      <c r="G58" s="200"/>
      <c r="H58" s="200"/>
    </row>
    <row r="59" customFormat="false" ht="14.25" hidden="false" customHeight="false" outlineLevel="0" collapsed="false">
      <c r="A59" s="200"/>
      <c r="B59" s="204"/>
      <c r="C59" s="200"/>
      <c r="D59" s="200"/>
      <c r="E59" s="200"/>
      <c r="F59" s="200"/>
      <c r="G59" s="200"/>
      <c r="H59" s="200"/>
    </row>
    <row r="60" customFormat="false" ht="14.25" hidden="false" customHeight="false" outlineLevel="0" collapsed="false">
      <c r="A60" s="200"/>
      <c r="B60" s="204"/>
      <c r="C60" s="200"/>
      <c r="D60" s="200"/>
      <c r="E60" s="200"/>
      <c r="F60" s="200"/>
      <c r="G60" s="200"/>
      <c r="H60" s="200"/>
    </row>
    <row r="61" customFormat="false" ht="14.25" hidden="false" customHeight="false" outlineLevel="0" collapsed="false">
      <c r="A61" s="200"/>
      <c r="B61" s="204"/>
      <c r="C61" s="200"/>
      <c r="D61" s="200"/>
      <c r="E61" s="200"/>
      <c r="F61" s="200"/>
      <c r="G61" s="200"/>
      <c r="H61" s="200"/>
    </row>
    <row r="62" customFormat="false" ht="14.25" hidden="false" customHeight="false" outlineLevel="0" collapsed="false">
      <c r="A62" s="200"/>
      <c r="B62" s="204"/>
      <c r="C62" s="200"/>
      <c r="D62" s="200"/>
      <c r="E62" s="200"/>
      <c r="F62" s="200"/>
      <c r="G62" s="200"/>
      <c r="H62" s="200"/>
    </row>
    <row r="63" customFormat="false" ht="14.25" hidden="false" customHeight="false" outlineLevel="0" collapsed="false">
      <c r="A63" s="200"/>
      <c r="B63" s="204"/>
      <c r="C63" s="200"/>
      <c r="D63" s="200"/>
      <c r="E63" s="200"/>
      <c r="F63" s="200"/>
      <c r="G63" s="200"/>
      <c r="H63" s="200"/>
    </row>
    <row r="64" customFormat="false" ht="14.25" hidden="false" customHeight="false" outlineLevel="0" collapsed="false">
      <c r="A64" s="200"/>
      <c r="B64" s="204"/>
      <c r="C64" s="200"/>
      <c r="D64" s="200"/>
      <c r="E64" s="200"/>
      <c r="F64" s="200"/>
      <c r="G64" s="200"/>
      <c r="H64" s="200"/>
    </row>
    <row r="65" customFormat="false" ht="14.25" hidden="false" customHeight="false" outlineLevel="0" collapsed="false">
      <c r="A65" s="200"/>
      <c r="B65" s="204"/>
      <c r="C65" s="200"/>
      <c r="D65" s="200"/>
      <c r="E65" s="200"/>
      <c r="F65" s="200"/>
      <c r="G65" s="200"/>
      <c r="H65" s="200"/>
    </row>
    <row r="66" customFormat="false" ht="14.25" hidden="false" customHeight="false" outlineLevel="0" collapsed="false">
      <c r="A66" s="200"/>
      <c r="B66" s="204"/>
      <c r="C66" s="200"/>
      <c r="D66" s="200"/>
      <c r="E66" s="200"/>
      <c r="F66" s="200"/>
      <c r="G66" s="200"/>
      <c r="H66" s="200"/>
    </row>
    <row r="67" customFormat="false" ht="14.25" hidden="false" customHeight="false" outlineLevel="0" collapsed="false">
      <c r="A67" s="200"/>
      <c r="B67" s="204"/>
      <c r="C67" s="200"/>
      <c r="D67" s="200"/>
      <c r="E67" s="200"/>
      <c r="F67" s="200"/>
      <c r="G67" s="200"/>
      <c r="H67" s="200"/>
    </row>
    <row r="68" customFormat="false" ht="14.25" hidden="false" customHeight="false" outlineLevel="0" collapsed="false">
      <c r="A68" s="200"/>
      <c r="B68" s="204"/>
      <c r="C68" s="200"/>
      <c r="D68" s="200"/>
      <c r="E68" s="200"/>
      <c r="F68" s="200"/>
      <c r="G68" s="200"/>
      <c r="H68" s="200"/>
    </row>
    <row r="69" customFormat="false" ht="14.25" hidden="false" customHeight="false" outlineLevel="0" collapsed="false">
      <c r="A69" s="200"/>
      <c r="B69" s="204"/>
      <c r="C69" s="200"/>
      <c r="D69" s="200"/>
      <c r="E69" s="200"/>
      <c r="F69" s="200"/>
      <c r="G69" s="200"/>
      <c r="H69" s="200"/>
    </row>
    <row r="70" customFormat="false" ht="14.25" hidden="false" customHeight="false" outlineLevel="0" collapsed="false">
      <c r="A70" s="200"/>
      <c r="B70" s="204"/>
      <c r="C70" s="200"/>
      <c r="D70" s="200"/>
      <c r="E70" s="200"/>
      <c r="F70" s="200"/>
      <c r="G70" s="200"/>
      <c r="H70" s="200"/>
    </row>
    <row r="71" customFormat="false" ht="14.25" hidden="false" customHeight="false" outlineLevel="0" collapsed="false">
      <c r="A71" s="200"/>
      <c r="B71" s="204"/>
      <c r="C71" s="200"/>
      <c r="D71" s="200"/>
      <c r="E71" s="200"/>
      <c r="F71" s="200"/>
      <c r="G71" s="200"/>
      <c r="H71" s="200"/>
    </row>
    <row r="72" customFormat="false" ht="14.25" hidden="false" customHeight="false" outlineLevel="0" collapsed="false">
      <c r="A72" s="200"/>
      <c r="B72" s="204"/>
      <c r="C72" s="200"/>
      <c r="D72" s="200"/>
      <c r="E72" s="200"/>
      <c r="F72" s="200"/>
      <c r="G72" s="200"/>
      <c r="H72" s="200"/>
    </row>
    <row r="73" customFormat="false" ht="14.25" hidden="false" customHeight="false" outlineLevel="0" collapsed="false">
      <c r="A73" s="200"/>
      <c r="B73" s="204"/>
      <c r="C73" s="200"/>
      <c r="D73" s="200"/>
      <c r="E73" s="200"/>
      <c r="F73" s="200"/>
      <c r="G73" s="200"/>
      <c r="H73" s="200"/>
    </row>
    <row r="74" customFormat="false" ht="14.25" hidden="false" customHeight="false" outlineLevel="0" collapsed="false">
      <c r="A74" s="200"/>
      <c r="B74" s="204"/>
      <c r="C74" s="200"/>
      <c r="D74" s="200"/>
      <c r="E74" s="200"/>
      <c r="F74" s="200"/>
      <c r="G74" s="200"/>
      <c r="H74" s="200"/>
    </row>
    <row r="75" customFormat="false" ht="14.25" hidden="false" customHeight="false" outlineLevel="0" collapsed="false">
      <c r="A75" s="200"/>
      <c r="B75" s="204"/>
      <c r="C75" s="200"/>
      <c r="D75" s="200"/>
      <c r="E75" s="200"/>
      <c r="F75" s="200"/>
      <c r="G75" s="200"/>
      <c r="H75" s="200"/>
    </row>
    <row r="76" customFormat="false" ht="14.25" hidden="false" customHeight="false" outlineLevel="0" collapsed="false">
      <c r="A76" s="200"/>
      <c r="B76" s="204"/>
      <c r="C76" s="200"/>
      <c r="D76" s="200"/>
      <c r="E76" s="200"/>
      <c r="F76" s="200"/>
      <c r="G76" s="200"/>
      <c r="H76" s="200"/>
    </row>
    <row r="77" customFormat="false" ht="14.25" hidden="false" customHeight="false" outlineLevel="0" collapsed="false">
      <c r="A77" s="200"/>
      <c r="B77" s="204"/>
      <c r="C77" s="200"/>
      <c r="D77" s="200"/>
      <c r="E77" s="200"/>
      <c r="F77" s="200"/>
      <c r="G77" s="200"/>
      <c r="H77" s="200"/>
    </row>
    <row r="78" customFormat="false" ht="14.25" hidden="false" customHeight="false" outlineLevel="0" collapsed="false">
      <c r="A78" s="200"/>
      <c r="B78" s="204"/>
      <c r="C78" s="200"/>
      <c r="D78" s="200"/>
      <c r="E78" s="200"/>
      <c r="F78" s="200"/>
      <c r="G78" s="200"/>
      <c r="H78" s="200"/>
    </row>
    <row r="79" customFormat="false" ht="14.25" hidden="false" customHeight="false" outlineLevel="0" collapsed="false">
      <c r="A79" s="200"/>
      <c r="B79" s="204"/>
      <c r="C79" s="200"/>
      <c r="D79" s="200"/>
      <c r="E79" s="200"/>
      <c r="F79" s="200"/>
      <c r="G79" s="200"/>
      <c r="H79" s="200"/>
    </row>
    <row r="80" customFormat="false" ht="14.25" hidden="false" customHeight="false" outlineLevel="0" collapsed="false">
      <c r="A80" s="200"/>
      <c r="B80" s="204"/>
      <c r="C80" s="200"/>
      <c r="D80" s="200"/>
      <c r="E80" s="200"/>
      <c r="F80" s="200"/>
      <c r="G80" s="200"/>
      <c r="H80" s="200"/>
    </row>
    <row r="81" customFormat="false" ht="14.25" hidden="false" customHeight="false" outlineLevel="0" collapsed="false">
      <c r="A81" s="200"/>
      <c r="B81" s="204"/>
      <c r="C81" s="200"/>
      <c r="D81" s="200"/>
      <c r="E81" s="200"/>
      <c r="F81" s="200"/>
      <c r="G81" s="200"/>
      <c r="H81" s="200"/>
    </row>
    <row r="82" customFormat="false" ht="14.25" hidden="false" customHeight="false" outlineLevel="0" collapsed="false">
      <c r="A82" s="200"/>
      <c r="B82" s="204"/>
      <c r="C82" s="200"/>
      <c r="D82" s="200"/>
      <c r="E82" s="200"/>
      <c r="F82" s="200"/>
      <c r="G82" s="200"/>
      <c r="H82" s="200"/>
    </row>
    <row r="83" customFormat="false" ht="14.25" hidden="false" customHeight="false" outlineLevel="0" collapsed="false">
      <c r="A83" s="200"/>
      <c r="B83" s="204"/>
      <c r="C83" s="200"/>
      <c r="D83" s="200"/>
      <c r="E83" s="200"/>
      <c r="F83" s="200"/>
      <c r="G83" s="200"/>
      <c r="H83" s="200"/>
    </row>
    <row r="84" customFormat="false" ht="14.25" hidden="false" customHeight="false" outlineLevel="0" collapsed="false">
      <c r="A84" s="200"/>
      <c r="B84" s="204"/>
      <c r="C84" s="200"/>
      <c r="D84" s="200"/>
      <c r="E84" s="200"/>
      <c r="F84" s="200"/>
      <c r="G84" s="200"/>
      <c r="H84" s="200"/>
    </row>
    <row r="85" customFormat="false" ht="14.25" hidden="false" customHeight="false" outlineLevel="0" collapsed="false">
      <c r="A85" s="200"/>
      <c r="B85" s="204"/>
      <c r="C85" s="200"/>
      <c r="D85" s="200"/>
      <c r="E85" s="200"/>
      <c r="F85" s="200"/>
      <c r="G85" s="200"/>
      <c r="H85" s="200"/>
    </row>
    <row r="86" customFormat="false" ht="14.25" hidden="false" customHeight="false" outlineLevel="0" collapsed="false">
      <c r="A86" s="200"/>
      <c r="B86" s="204"/>
      <c r="C86" s="200"/>
      <c r="D86" s="200"/>
      <c r="E86" s="200"/>
      <c r="F86" s="200"/>
      <c r="G86" s="200"/>
      <c r="H86" s="200"/>
    </row>
    <row r="87" customFormat="false" ht="14.25" hidden="false" customHeight="false" outlineLevel="0" collapsed="false">
      <c r="A87" s="200"/>
      <c r="B87" s="204"/>
      <c r="C87" s="200"/>
      <c r="D87" s="200"/>
      <c r="E87" s="200"/>
      <c r="F87" s="200"/>
      <c r="G87" s="200"/>
      <c r="H87" s="200"/>
    </row>
    <row r="88" customFormat="false" ht="14.25" hidden="false" customHeight="false" outlineLevel="0" collapsed="false">
      <c r="A88" s="200"/>
      <c r="B88" s="204"/>
      <c r="C88" s="200"/>
      <c r="D88" s="200"/>
      <c r="E88" s="200"/>
      <c r="F88" s="200"/>
      <c r="G88" s="200"/>
      <c r="H88" s="200"/>
    </row>
    <row r="89" customFormat="false" ht="14.25" hidden="false" customHeight="false" outlineLevel="0" collapsed="false">
      <c r="A89" s="200"/>
      <c r="B89" s="204"/>
      <c r="C89" s="200"/>
      <c r="D89" s="200"/>
      <c r="E89" s="200"/>
      <c r="F89" s="200"/>
      <c r="G89" s="200"/>
      <c r="H89" s="200"/>
    </row>
    <row r="90" customFormat="false" ht="14.25" hidden="false" customHeight="false" outlineLevel="0" collapsed="false">
      <c r="A90" s="200"/>
      <c r="B90" s="204"/>
      <c r="C90" s="200"/>
      <c r="D90" s="200"/>
      <c r="E90" s="200"/>
      <c r="F90" s="200"/>
      <c r="G90" s="200"/>
      <c r="H90" s="200"/>
    </row>
    <row r="91" customFormat="false" ht="14.25" hidden="false" customHeight="false" outlineLevel="0" collapsed="false">
      <c r="A91" s="200"/>
      <c r="B91" s="204"/>
      <c r="C91" s="200"/>
      <c r="D91" s="200"/>
      <c r="E91" s="200"/>
      <c r="F91" s="200"/>
      <c r="G91" s="200"/>
      <c r="H91" s="200"/>
    </row>
    <row r="92" customFormat="false" ht="14.25" hidden="false" customHeight="false" outlineLevel="0" collapsed="false">
      <c r="A92" s="200"/>
      <c r="B92" s="204"/>
      <c r="C92" s="200"/>
      <c r="D92" s="200"/>
      <c r="E92" s="200"/>
      <c r="F92" s="200"/>
      <c r="G92" s="200"/>
      <c r="H92" s="200"/>
    </row>
    <row r="93" customFormat="false" ht="14.25" hidden="false" customHeight="false" outlineLevel="0" collapsed="false">
      <c r="A93" s="200"/>
      <c r="B93" s="204"/>
      <c r="C93" s="200"/>
      <c r="D93" s="200"/>
      <c r="E93" s="200"/>
      <c r="F93" s="200"/>
      <c r="G93" s="200"/>
      <c r="H93" s="200"/>
    </row>
    <row r="94" customFormat="false" ht="14.25" hidden="false" customHeight="false" outlineLevel="0" collapsed="false">
      <c r="A94" s="200"/>
      <c r="B94" s="204"/>
      <c r="C94" s="200"/>
      <c r="D94" s="200"/>
      <c r="E94" s="200"/>
      <c r="F94" s="200"/>
      <c r="G94" s="200"/>
      <c r="H94" s="200"/>
    </row>
    <row r="95" customFormat="false" ht="14.25" hidden="false" customHeight="false" outlineLevel="0" collapsed="false">
      <c r="A95" s="200"/>
      <c r="B95" s="204"/>
      <c r="C95" s="200"/>
      <c r="D95" s="200"/>
      <c r="E95" s="200"/>
      <c r="F95" s="200"/>
      <c r="G95" s="200"/>
      <c r="H95" s="200"/>
    </row>
    <row r="96" customFormat="false" ht="14.25" hidden="false" customHeight="false" outlineLevel="0" collapsed="false">
      <c r="A96" s="200"/>
      <c r="B96" s="204"/>
      <c r="C96" s="200"/>
      <c r="D96" s="200"/>
      <c r="E96" s="200"/>
      <c r="F96" s="200"/>
      <c r="G96" s="200"/>
      <c r="H96" s="200"/>
    </row>
    <row r="97" customFormat="false" ht="14.25" hidden="false" customHeight="false" outlineLevel="0" collapsed="false">
      <c r="A97" s="200"/>
      <c r="B97" s="204"/>
      <c r="C97" s="200"/>
      <c r="D97" s="200"/>
      <c r="E97" s="200"/>
      <c r="F97" s="200"/>
      <c r="G97" s="200"/>
      <c r="H97" s="200"/>
    </row>
    <row r="98" customFormat="false" ht="14.25" hidden="false" customHeight="false" outlineLevel="0" collapsed="false">
      <c r="A98" s="200"/>
      <c r="B98" s="204"/>
      <c r="C98" s="200"/>
      <c r="D98" s="200"/>
      <c r="E98" s="200"/>
      <c r="F98" s="200"/>
      <c r="G98" s="200"/>
      <c r="H98" s="200"/>
    </row>
    <row r="99" customFormat="false" ht="14.25" hidden="false" customHeight="false" outlineLevel="0" collapsed="false">
      <c r="A99" s="200"/>
      <c r="B99" s="204"/>
      <c r="C99" s="200"/>
      <c r="D99" s="200"/>
      <c r="E99" s="200"/>
      <c r="F99" s="200"/>
      <c r="G99" s="200"/>
      <c r="H99" s="200"/>
    </row>
    <row r="100" customFormat="false" ht="14.25" hidden="false" customHeight="false" outlineLevel="0" collapsed="false">
      <c r="A100" s="200"/>
      <c r="B100" s="204"/>
      <c r="C100" s="200"/>
      <c r="D100" s="200"/>
      <c r="E100" s="200"/>
      <c r="F100" s="200"/>
      <c r="G100" s="200"/>
      <c r="H100" s="200"/>
    </row>
    <row r="101" customFormat="false" ht="14.25" hidden="false" customHeight="false" outlineLevel="0" collapsed="false">
      <c r="A101" s="200"/>
      <c r="B101" s="204"/>
      <c r="C101" s="200"/>
      <c r="D101" s="200"/>
      <c r="E101" s="200"/>
      <c r="F101" s="200"/>
      <c r="G101" s="200"/>
      <c r="H101" s="200"/>
    </row>
    <row r="102" customFormat="false" ht="14.25" hidden="false" customHeight="false" outlineLevel="0" collapsed="false">
      <c r="A102" s="200"/>
      <c r="B102" s="204"/>
      <c r="C102" s="200"/>
      <c r="D102" s="200"/>
      <c r="E102" s="200"/>
      <c r="F102" s="200"/>
      <c r="G102" s="200"/>
      <c r="H102" s="200"/>
    </row>
    <row r="103" customFormat="false" ht="14.25" hidden="false" customHeight="false" outlineLevel="0" collapsed="false">
      <c r="A103" s="200"/>
      <c r="B103" s="204"/>
      <c r="C103" s="200"/>
      <c r="D103" s="200"/>
      <c r="E103" s="200"/>
      <c r="F103" s="200"/>
      <c r="G103" s="200"/>
      <c r="H103" s="200"/>
    </row>
    <row r="104" customFormat="false" ht="14.25" hidden="false" customHeight="false" outlineLevel="0" collapsed="false">
      <c r="A104" s="200"/>
      <c r="B104" s="204"/>
      <c r="C104" s="200"/>
      <c r="D104" s="200"/>
      <c r="E104" s="200"/>
      <c r="F104" s="200"/>
      <c r="G104" s="200"/>
      <c r="H104" s="200"/>
    </row>
    <row r="105" customFormat="false" ht="14.25" hidden="false" customHeight="false" outlineLevel="0" collapsed="false">
      <c r="A105" s="200"/>
      <c r="B105" s="204"/>
      <c r="C105" s="200"/>
      <c r="D105" s="200"/>
      <c r="E105" s="200"/>
      <c r="F105" s="200"/>
      <c r="G105" s="200"/>
      <c r="H105" s="200"/>
    </row>
    <row r="106" customFormat="false" ht="14.25" hidden="false" customHeight="false" outlineLevel="0" collapsed="false">
      <c r="A106" s="200"/>
      <c r="B106" s="204"/>
      <c r="C106" s="200"/>
      <c r="D106" s="200"/>
      <c r="E106" s="200"/>
      <c r="F106" s="200"/>
      <c r="G106" s="200"/>
      <c r="H106" s="200"/>
    </row>
    <row r="107" customFormat="false" ht="14.25" hidden="false" customHeight="false" outlineLevel="0" collapsed="false">
      <c r="A107" s="200"/>
      <c r="B107" s="204"/>
      <c r="C107" s="200"/>
      <c r="D107" s="200"/>
      <c r="E107" s="200"/>
      <c r="F107" s="200"/>
      <c r="G107" s="200"/>
      <c r="H107" s="200"/>
    </row>
    <row r="108" customFormat="false" ht="14.25" hidden="false" customHeight="false" outlineLevel="0" collapsed="false">
      <c r="A108" s="200"/>
      <c r="B108" s="204"/>
      <c r="C108" s="200"/>
      <c r="D108" s="200"/>
      <c r="E108" s="200"/>
      <c r="F108" s="200"/>
      <c r="G108" s="200"/>
      <c r="H108" s="200"/>
    </row>
    <row r="109" customFormat="false" ht="14.25" hidden="false" customHeight="false" outlineLevel="0" collapsed="false">
      <c r="A109" s="200"/>
      <c r="B109" s="204"/>
      <c r="C109" s="200"/>
      <c r="D109" s="200"/>
      <c r="E109" s="200"/>
      <c r="F109" s="200"/>
      <c r="G109" s="200"/>
      <c r="H109" s="200"/>
    </row>
    <row r="110" customFormat="false" ht="14.25" hidden="false" customHeight="false" outlineLevel="0" collapsed="false">
      <c r="A110" s="200"/>
      <c r="B110" s="204"/>
      <c r="C110" s="200"/>
      <c r="D110" s="200"/>
      <c r="E110" s="200"/>
      <c r="F110" s="200"/>
      <c r="G110" s="200"/>
      <c r="H110" s="200"/>
    </row>
    <row r="111" customFormat="false" ht="14.25" hidden="false" customHeight="false" outlineLevel="0" collapsed="false">
      <c r="A111" s="200"/>
      <c r="B111" s="204"/>
      <c r="C111" s="200"/>
      <c r="D111" s="200"/>
      <c r="E111" s="200"/>
      <c r="F111" s="200"/>
      <c r="G111" s="200"/>
      <c r="H111" s="200"/>
    </row>
    <row r="112" customFormat="false" ht="14.25" hidden="false" customHeight="false" outlineLevel="0" collapsed="false">
      <c r="A112" s="200"/>
      <c r="B112" s="204"/>
      <c r="C112" s="200"/>
      <c r="D112" s="200"/>
      <c r="E112" s="200"/>
      <c r="F112" s="200"/>
      <c r="G112" s="200"/>
      <c r="H112" s="200"/>
    </row>
    <row r="113" customFormat="false" ht="14.25" hidden="false" customHeight="false" outlineLevel="0" collapsed="false">
      <c r="A113" s="200"/>
      <c r="B113" s="204"/>
      <c r="C113" s="200"/>
      <c r="D113" s="200"/>
      <c r="E113" s="200"/>
      <c r="F113" s="200"/>
      <c r="G113" s="200"/>
      <c r="H113" s="200"/>
    </row>
    <row r="114" customFormat="false" ht="14.25" hidden="false" customHeight="false" outlineLevel="0" collapsed="false">
      <c r="A114" s="200"/>
      <c r="B114" s="204"/>
      <c r="C114" s="200"/>
      <c r="D114" s="200"/>
      <c r="E114" s="200"/>
      <c r="F114" s="200"/>
      <c r="G114" s="200"/>
      <c r="H114" s="200"/>
    </row>
    <row r="115" customFormat="false" ht="14.25" hidden="false" customHeight="false" outlineLevel="0" collapsed="false">
      <c r="A115" s="200"/>
      <c r="B115" s="204"/>
      <c r="C115" s="200"/>
      <c r="D115" s="200"/>
      <c r="E115" s="200"/>
      <c r="F115" s="200"/>
      <c r="G115" s="200"/>
      <c r="H115" s="200"/>
    </row>
    <row r="116" customFormat="false" ht="14.25" hidden="false" customHeight="false" outlineLevel="0" collapsed="false">
      <c r="A116" s="200"/>
      <c r="B116" s="204"/>
      <c r="C116" s="200"/>
      <c r="D116" s="200"/>
      <c r="E116" s="200"/>
      <c r="F116" s="200"/>
      <c r="G116" s="200"/>
      <c r="H116" s="200"/>
    </row>
    <row r="117" customFormat="false" ht="14.25" hidden="false" customHeight="false" outlineLevel="0" collapsed="false">
      <c r="A117" s="200"/>
      <c r="B117" s="204"/>
      <c r="C117" s="200"/>
      <c r="D117" s="200"/>
      <c r="E117" s="200"/>
      <c r="F117" s="200"/>
      <c r="G117" s="200"/>
      <c r="H117" s="200"/>
    </row>
    <row r="118" customFormat="false" ht="14.25" hidden="false" customHeight="false" outlineLevel="0" collapsed="false">
      <c r="A118" s="200"/>
      <c r="B118" s="204"/>
      <c r="C118" s="200"/>
      <c r="D118" s="200"/>
      <c r="E118" s="200"/>
      <c r="F118" s="200"/>
      <c r="G118" s="200"/>
      <c r="H118" s="200"/>
    </row>
    <row r="119" customFormat="false" ht="14.25" hidden="false" customHeight="false" outlineLevel="0" collapsed="false">
      <c r="A119" s="200"/>
      <c r="B119" s="204"/>
      <c r="C119" s="200"/>
      <c r="D119" s="200"/>
      <c r="E119" s="200"/>
      <c r="F119" s="200"/>
      <c r="G119" s="200"/>
      <c r="H119" s="200"/>
    </row>
    <row r="120" customFormat="false" ht="14.25" hidden="false" customHeight="false" outlineLevel="0" collapsed="false">
      <c r="A120" s="200"/>
      <c r="B120" s="204"/>
      <c r="C120" s="200"/>
      <c r="D120" s="200"/>
      <c r="E120" s="200"/>
      <c r="F120" s="200"/>
      <c r="G120" s="200"/>
      <c r="H120" s="200"/>
    </row>
    <row r="121" customFormat="false" ht="14.25" hidden="false" customHeight="false" outlineLevel="0" collapsed="false">
      <c r="A121" s="200"/>
      <c r="B121" s="204"/>
      <c r="C121" s="200"/>
      <c r="D121" s="200"/>
      <c r="E121" s="200"/>
      <c r="F121" s="200"/>
      <c r="G121" s="200"/>
      <c r="H121" s="200"/>
    </row>
    <row r="122" customFormat="false" ht="14.25" hidden="false" customHeight="false" outlineLevel="0" collapsed="false">
      <c r="A122" s="200"/>
      <c r="B122" s="204"/>
      <c r="C122" s="200"/>
      <c r="D122" s="200"/>
      <c r="E122" s="200"/>
      <c r="F122" s="200"/>
      <c r="G122" s="200"/>
      <c r="H122" s="200"/>
    </row>
    <row r="123" customFormat="false" ht="14.25" hidden="false" customHeight="false" outlineLevel="0" collapsed="false">
      <c r="A123" s="200"/>
      <c r="B123" s="204"/>
      <c r="C123" s="200"/>
      <c r="D123" s="200"/>
      <c r="E123" s="200"/>
      <c r="F123" s="200"/>
      <c r="G123" s="200"/>
      <c r="H123" s="200"/>
    </row>
    <row r="124" customFormat="false" ht="14.25" hidden="false" customHeight="false" outlineLevel="0" collapsed="false">
      <c r="A124" s="200"/>
      <c r="B124" s="204"/>
      <c r="C124" s="200"/>
      <c r="D124" s="200"/>
      <c r="E124" s="200"/>
      <c r="F124" s="200"/>
      <c r="G124" s="200"/>
      <c r="H124" s="200"/>
    </row>
    <row r="125" customFormat="false" ht="14.25" hidden="false" customHeight="false" outlineLevel="0" collapsed="false">
      <c r="A125" s="200"/>
      <c r="B125" s="204"/>
      <c r="C125" s="200"/>
      <c r="D125" s="200"/>
      <c r="E125" s="200"/>
      <c r="F125" s="200"/>
      <c r="G125" s="200"/>
      <c r="H125" s="200"/>
    </row>
    <row r="126" customFormat="false" ht="14.25" hidden="false" customHeight="false" outlineLevel="0" collapsed="false">
      <c r="A126" s="200"/>
      <c r="B126" s="204"/>
      <c r="C126" s="200"/>
      <c r="D126" s="200"/>
      <c r="E126" s="200"/>
      <c r="F126" s="200"/>
      <c r="G126" s="200"/>
      <c r="H126" s="200"/>
    </row>
    <row r="127" customFormat="false" ht="14.25" hidden="false" customHeight="false" outlineLevel="0" collapsed="false">
      <c r="A127" s="200"/>
      <c r="B127" s="204"/>
      <c r="C127" s="200"/>
      <c r="D127" s="200"/>
      <c r="E127" s="200"/>
      <c r="F127" s="200"/>
      <c r="G127" s="200"/>
      <c r="H127" s="200"/>
    </row>
    <row r="128" customFormat="false" ht="14.25" hidden="false" customHeight="false" outlineLevel="0" collapsed="false">
      <c r="A128" s="200"/>
      <c r="B128" s="204"/>
      <c r="C128" s="200"/>
      <c r="D128" s="200"/>
      <c r="E128" s="200"/>
      <c r="F128" s="200"/>
      <c r="G128" s="200"/>
      <c r="H128" s="200"/>
    </row>
    <row r="129" customFormat="false" ht="14.25" hidden="false" customHeight="false" outlineLevel="0" collapsed="false">
      <c r="A129" s="200"/>
      <c r="B129" s="204"/>
      <c r="C129" s="200"/>
      <c r="D129" s="200"/>
      <c r="E129" s="200"/>
      <c r="F129" s="200"/>
      <c r="G129" s="200"/>
      <c r="H129" s="200"/>
    </row>
    <row r="130" customFormat="false" ht="14.25" hidden="false" customHeight="false" outlineLevel="0" collapsed="false">
      <c r="A130" s="200"/>
      <c r="B130" s="204"/>
      <c r="C130" s="200"/>
      <c r="D130" s="200"/>
      <c r="E130" s="200"/>
      <c r="F130" s="200"/>
      <c r="G130" s="200"/>
      <c r="H130" s="200"/>
    </row>
    <row r="131" customFormat="false" ht="14.25" hidden="false" customHeight="false" outlineLevel="0" collapsed="false">
      <c r="A131" s="200"/>
      <c r="B131" s="204"/>
      <c r="C131" s="200"/>
      <c r="D131" s="200"/>
      <c r="E131" s="200"/>
      <c r="F131" s="200"/>
      <c r="G131" s="200"/>
      <c r="H131" s="200"/>
    </row>
    <row r="132" customFormat="false" ht="14.25" hidden="false" customHeight="false" outlineLevel="0" collapsed="false">
      <c r="A132" s="200"/>
      <c r="B132" s="204"/>
      <c r="C132" s="200"/>
      <c r="D132" s="200"/>
      <c r="E132" s="200"/>
      <c r="F132" s="200"/>
      <c r="G132" s="200"/>
      <c r="H132" s="200"/>
    </row>
    <row r="133" customFormat="false" ht="14.25" hidden="false" customHeight="false" outlineLevel="0" collapsed="false">
      <c r="A133" s="200"/>
      <c r="B133" s="204"/>
      <c r="C133" s="200"/>
      <c r="D133" s="200"/>
      <c r="E133" s="200"/>
      <c r="F133" s="200"/>
      <c r="G133" s="200"/>
      <c r="H133" s="200"/>
    </row>
    <row r="134" customFormat="false" ht="14.25" hidden="false" customHeight="false" outlineLevel="0" collapsed="false">
      <c r="A134" s="200"/>
      <c r="B134" s="204"/>
      <c r="C134" s="200"/>
      <c r="D134" s="200"/>
      <c r="E134" s="200"/>
      <c r="F134" s="200"/>
      <c r="G134" s="200"/>
      <c r="H134" s="200"/>
    </row>
    <row r="135" customFormat="false" ht="14.25" hidden="false" customHeight="false" outlineLevel="0" collapsed="false">
      <c r="A135" s="200"/>
      <c r="B135" s="204"/>
      <c r="C135" s="200"/>
      <c r="D135" s="200"/>
      <c r="E135" s="200"/>
      <c r="F135" s="200"/>
      <c r="G135" s="200"/>
      <c r="H135" s="200"/>
    </row>
    <row r="136" customFormat="false" ht="14.25" hidden="false" customHeight="false" outlineLevel="0" collapsed="false">
      <c r="A136" s="200"/>
      <c r="B136" s="204"/>
      <c r="C136" s="200"/>
      <c r="D136" s="200"/>
      <c r="E136" s="200"/>
      <c r="F136" s="200"/>
      <c r="G136" s="200"/>
      <c r="H136" s="200"/>
    </row>
    <row r="137" customFormat="false" ht="14.25" hidden="false" customHeight="false" outlineLevel="0" collapsed="false">
      <c r="A137" s="200"/>
      <c r="B137" s="204"/>
      <c r="C137" s="200"/>
      <c r="D137" s="200"/>
      <c r="E137" s="200"/>
      <c r="F137" s="200"/>
      <c r="G137" s="200"/>
      <c r="H137" s="200"/>
    </row>
    <row r="138" customFormat="false" ht="14.25" hidden="false" customHeight="false" outlineLevel="0" collapsed="false">
      <c r="A138" s="200"/>
      <c r="B138" s="204"/>
      <c r="C138" s="200"/>
      <c r="D138" s="200"/>
      <c r="E138" s="200"/>
      <c r="F138" s="200"/>
      <c r="G138" s="200"/>
      <c r="H138" s="200"/>
    </row>
    <row r="139" customFormat="false" ht="14.25" hidden="false" customHeight="false" outlineLevel="0" collapsed="false">
      <c r="A139" s="200"/>
      <c r="B139" s="204"/>
      <c r="C139" s="200"/>
      <c r="D139" s="200"/>
      <c r="E139" s="200"/>
      <c r="F139" s="200"/>
      <c r="G139" s="200"/>
      <c r="H139" s="200"/>
    </row>
    <row r="140" customFormat="false" ht="14.25" hidden="false" customHeight="false" outlineLevel="0" collapsed="false">
      <c r="A140" s="200"/>
      <c r="B140" s="204"/>
      <c r="C140" s="200"/>
      <c r="D140" s="200"/>
      <c r="E140" s="200"/>
      <c r="F140" s="200"/>
      <c r="G140" s="200"/>
      <c r="H140" s="200"/>
    </row>
    <row r="141" customFormat="false" ht="14.25" hidden="false" customHeight="false" outlineLevel="0" collapsed="false">
      <c r="A141" s="200"/>
      <c r="B141" s="204"/>
      <c r="C141" s="200"/>
      <c r="D141" s="200"/>
      <c r="E141" s="200"/>
      <c r="F141" s="200"/>
      <c r="G141" s="200"/>
      <c r="H141" s="200"/>
    </row>
    <row r="142" customFormat="false" ht="14.25" hidden="false" customHeight="false" outlineLevel="0" collapsed="false">
      <c r="A142" s="200"/>
      <c r="B142" s="204"/>
      <c r="C142" s="200"/>
      <c r="D142" s="200"/>
      <c r="E142" s="200"/>
      <c r="F142" s="200"/>
      <c r="G142" s="200"/>
      <c r="H142" s="200"/>
    </row>
    <row r="143" customFormat="false" ht="14.25" hidden="false" customHeight="false" outlineLevel="0" collapsed="false">
      <c r="A143" s="200"/>
      <c r="B143" s="204"/>
      <c r="C143" s="200"/>
      <c r="D143" s="200"/>
      <c r="E143" s="200"/>
      <c r="F143" s="200"/>
      <c r="G143" s="200"/>
      <c r="H143" s="200"/>
    </row>
    <row r="144" customFormat="false" ht="14.25" hidden="false" customHeight="false" outlineLevel="0" collapsed="false">
      <c r="A144" s="200"/>
      <c r="B144" s="204"/>
      <c r="C144" s="200"/>
      <c r="D144" s="200"/>
      <c r="E144" s="200"/>
      <c r="F144" s="200"/>
      <c r="G144" s="200"/>
      <c r="H144" s="200"/>
    </row>
    <row r="145" customFormat="false" ht="14.25" hidden="false" customHeight="false" outlineLevel="0" collapsed="false">
      <c r="A145" s="200"/>
      <c r="B145" s="204"/>
      <c r="C145" s="200"/>
      <c r="D145" s="200"/>
      <c r="E145" s="200"/>
      <c r="F145" s="200"/>
      <c r="G145" s="200"/>
      <c r="H145" s="200"/>
    </row>
    <row r="146" customFormat="false" ht="14.25" hidden="false" customHeight="false" outlineLevel="0" collapsed="false">
      <c r="A146" s="200"/>
      <c r="B146" s="204"/>
      <c r="C146" s="200"/>
      <c r="D146" s="200"/>
      <c r="E146" s="200"/>
      <c r="F146" s="200"/>
      <c r="G146" s="200"/>
      <c r="H146" s="200"/>
    </row>
    <row r="147" customFormat="false" ht="14.25" hidden="false" customHeight="false" outlineLevel="0" collapsed="false">
      <c r="A147" s="200"/>
      <c r="B147" s="204"/>
      <c r="C147" s="200"/>
      <c r="D147" s="200"/>
      <c r="E147" s="200"/>
      <c r="F147" s="200"/>
      <c r="G147" s="200"/>
      <c r="H147" s="200"/>
    </row>
    <row r="148" customFormat="false" ht="14.25" hidden="false" customHeight="false" outlineLevel="0" collapsed="false">
      <c r="A148" s="200"/>
      <c r="B148" s="204"/>
      <c r="C148" s="200"/>
      <c r="D148" s="200"/>
      <c r="E148" s="200"/>
      <c r="F148" s="200"/>
      <c r="G148" s="200"/>
      <c r="H148" s="200"/>
    </row>
    <row r="149" customFormat="false" ht="14.25" hidden="false" customHeight="false" outlineLevel="0" collapsed="false">
      <c r="A149" s="200"/>
      <c r="B149" s="204"/>
      <c r="C149" s="200"/>
      <c r="D149" s="200"/>
      <c r="E149" s="200"/>
      <c r="F149" s="200"/>
      <c r="G149" s="200"/>
      <c r="H149" s="200"/>
    </row>
    <row r="150" customFormat="false" ht="14.25" hidden="false" customHeight="false" outlineLevel="0" collapsed="false">
      <c r="A150" s="200"/>
      <c r="B150" s="204"/>
      <c r="C150" s="200"/>
      <c r="D150" s="200"/>
      <c r="E150" s="200"/>
      <c r="F150" s="200"/>
      <c r="G150" s="200"/>
      <c r="H150" s="200"/>
    </row>
    <row r="151" customFormat="false" ht="14.25" hidden="false" customHeight="false" outlineLevel="0" collapsed="false">
      <c r="A151" s="200"/>
      <c r="B151" s="204"/>
      <c r="C151" s="200"/>
      <c r="D151" s="200"/>
      <c r="E151" s="200"/>
      <c r="F151" s="200"/>
      <c r="G151" s="200"/>
      <c r="H151" s="200"/>
    </row>
    <row r="152" customFormat="false" ht="14.25" hidden="false" customHeight="false" outlineLevel="0" collapsed="false">
      <c r="A152" s="200"/>
      <c r="B152" s="204"/>
      <c r="C152" s="200"/>
      <c r="D152" s="200"/>
      <c r="E152" s="200"/>
      <c r="F152" s="200"/>
      <c r="G152" s="200"/>
      <c r="H152" s="200"/>
    </row>
    <row r="153" customFormat="false" ht="14.25" hidden="false" customHeight="false" outlineLevel="0" collapsed="false">
      <c r="A153" s="200"/>
      <c r="B153" s="204"/>
      <c r="C153" s="200"/>
      <c r="D153" s="200"/>
      <c r="E153" s="200"/>
      <c r="F153" s="200"/>
      <c r="G153" s="200"/>
      <c r="H153" s="200"/>
    </row>
    <row r="154" customFormat="false" ht="14.25" hidden="false" customHeight="false" outlineLevel="0" collapsed="false">
      <c r="A154" s="200"/>
      <c r="B154" s="204"/>
      <c r="C154" s="200"/>
      <c r="D154" s="200"/>
      <c r="E154" s="200"/>
      <c r="F154" s="200"/>
      <c r="G154" s="200"/>
      <c r="H154" s="200"/>
    </row>
    <row r="155" customFormat="false" ht="14.25" hidden="false" customHeight="false" outlineLevel="0" collapsed="false">
      <c r="A155" s="200"/>
      <c r="B155" s="204"/>
      <c r="C155" s="200"/>
      <c r="D155" s="200"/>
      <c r="E155" s="200"/>
      <c r="F155" s="200"/>
      <c r="G155" s="200"/>
      <c r="H155" s="200"/>
    </row>
    <row r="156" customFormat="false" ht="14.25" hidden="false" customHeight="false" outlineLevel="0" collapsed="false">
      <c r="A156" s="200"/>
      <c r="B156" s="204"/>
      <c r="C156" s="200"/>
      <c r="D156" s="200"/>
      <c r="E156" s="200"/>
      <c r="F156" s="200"/>
      <c r="G156" s="200"/>
      <c r="H156" s="200"/>
    </row>
    <row r="157" customFormat="false" ht="14.25" hidden="false" customHeight="false" outlineLevel="0" collapsed="false">
      <c r="A157" s="200"/>
      <c r="B157" s="204"/>
      <c r="C157" s="200"/>
      <c r="D157" s="200"/>
      <c r="E157" s="200"/>
      <c r="F157" s="200"/>
      <c r="G157" s="200"/>
      <c r="H157" s="200"/>
    </row>
    <row r="158" customFormat="false" ht="14.25" hidden="false" customHeight="false" outlineLevel="0" collapsed="false">
      <c r="A158" s="200"/>
      <c r="B158" s="204"/>
      <c r="C158" s="200"/>
      <c r="D158" s="200"/>
      <c r="E158" s="200"/>
      <c r="F158" s="200"/>
      <c r="G158" s="200"/>
      <c r="H158" s="200"/>
    </row>
    <row r="159" customFormat="false" ht="14.25" hidden="false" customHeight="false" outlineLevel="0" collapsed="false">
      <c r="A159" s="200"/>
      <c r="B159" s="204"/>
      <c r="C159" s="200"/>
      <c r="D159" s="200"/>
      <c r="E159" s="200"/>
      <c r="F159" s="200"/>
      <c r="G159" s="200"/>
      <c r="H159" s="200"/>
    </row>
    <row r="160" customFormat="false" ht="14.25" hidden="false" customHeight="false" outlineLevel="0" collapsed="false">
      <c r="A160" s="200"/>
      <c r="B160" s="204"/>
      <c r="C160" s="200"/>
      <c r="D160" s="200"/>
      <c r="E160" s="200"/>
      <c r="F160" s="200"/>
      <c r="G160" s="200"/>
      <c r="H160" s="200"/>
    </row>
    <row r="161" customFormat="false" ht="14.25" hidden="false" customHeight="false" outlineLevel="0" collapsed="false">
      <c r="A161" s="200"/>
      <c r="B161" s="204"/>
      <c r="C161" s="200"/>
      <c r="D161" s="200"/>
      <c r="E161" s="200"/>
      <c r="F161" s="200"/>
      <c r="G161" s="200"/>
      <c r="H161" s="200"/>
    </row>
    <row r="162" customFormat="false" ht="14.25" hidden="false" customHeight="false" outlineLevel="0" collapsed="false">
      <c r="A162" s="200"/>
      <c r="B162" s="204"/>
      <c r="C162" s="200"/>
      <c r="D162" s="200"/>
      <c r="E162" s="200"/>
      <c r="F162" s="200"/>
      <c r="G162" s="200"/>
      <c r="H162" s="200"/>
    </row>
    <row r="163" customFormat="false" ht="14.25" hidden="false" customHeight="false" outlineLevel="0" collapsed="false">
      <c r="A163" s="200"/>
      <c r="B163" s="204"/>
      <c r="C163" s="200"/>
      <c r="D163" s="200"/>
      <c r="E163" s="200"/>
      <c r="F163" s="200"/>
      <c r="G163" s="200"/>
      <c r="H163" s="200"/>
    </row>
    <row r="164" customFormat="false" ht="14.25" hidden="false" customHeight="false" outlineLevel="0" collapsed="false">
      <c r="A164" s="200"/>
      <c r="B164" s="204"/>
      <c r="C164" s="200"/>
      <c r="D164" s="200"/>
      <c r="E164" s="200"/>
      <c r="F164" s="200"/>
      <c r="G164" s="200"/>
      <c r="H164" s="200"/>
    </row>
    <row r="165" customFormat="false" ht="14.25" hidden="false" customHeight="false" outlineLevel="0" collapsed="false">
      <c r="A165" s="200"/>
      <c r="B165" s="204"/>
      <c r="C165" s="200"/>
      <c r="D165" s="200"/>
      <c r="E165" s="200"/>
      <c r="F165" s="200"/>
      <c r="G165" s="200"/>
      <c r="H165" s="200"/>
    </row>
    <row r="166" customFormat="false" ht="14.25" hidden="false" customHeight="false" outlineLevel="0" collapsed="false">
      <c r="A166" s="200"/>
      <c r="B166" s="204"/>
      <c r="C166" s="200"/>
      <c r="D166" s="200"/>
      <c r="E166" s="200"/>
      <c r="F166" s="200"/>
      <c r="G166" s="200"/>
      <c r="H166" s="200"/>
    </row>
    <row r="167" customFormat="false" ht="14.25" hidden="false" customHeight="false" outlineLevel="0" collapsed="false">
      <c r="A167" s="200"/>
      <c r="B167" s="204"/>
      <c r="C167" s="200"/>
      <c r="D167" s="200"/>
      <c r="E167" s="200"/>
      <c r="F167" s="200"/>
      <c r="G167" s="200"/>
      <c r="H167" s="200"/>
    </row>
    <row r="168" customFormat="false" ht="14.25" hidden="false" customHeight="false" outlineLevel="0" collapsed="false">
      <c r="A168" s="200"/>
      <c r="B168" s="204"/>
      <c r="C168" s="200"/>
      <c r="D168" s="200"/>
      <c r="E168" s="200"/>
      <c r="F168" s="200"/>
      <c r="G168" s="200"/>
      <c r="H168" s="200"/>
    </row>
    <row r="169" customFormat="false" ht="14.25" hidden="false" customHeight="false" outlineLevel="0" collapsed="false">
      <c r="A169" s="200"/>
      <c r="B169" s="204"/>
      <c r="C169" s="200"/>
      <c r="D169" s="200"/>
      <c r="E169" s="200"/>
      <c r="F169" s="200"/>
      <c r="G169" s="200"/>
      <c r="H169" s="200"/>
    </row>
    <row r="170" customFormat="false" ht="14.25" hidden="false" customHeight="false" outlineLevel="0" collapsed="false">
      <c r="A170" s="200"/>
      <c r="B170" s="204"/>
      <c r="C170" s="200"/>
      <c r="D170" s="200"/>
      <c r="E170" s="200"/>
      <c r="F170" s="200"/>
      <c r="G170" s="200"/>
      <c r="H170" s="200"/>
    </row>
    <row r="171" customFormat="false" ht="14.25" hidden="false" customHeight="false" outlineLevel="0" collapsed="false">
      <c r="A171" s="200"/>
      <c r="B171" s="204"/>
      <c r="C171" s="200"/>
      <c r="D171" s="200"/>
      <c r="E171" s="200"/>
      <c r="F171" s="200"/>
      <c r="G171" s="200"/>
      <c r="H171" s="200"/>
    </row>
    <row r="172" customFormat="false" ht="14.25" hidden="false" customHeight="false" outlineLevel="0" collapsed="false">
      <c r="A172" s="200"/>
      <c r="B172" s="204"/>
      <c r="C172" s="200"/>
      <c r="D172" s="200"/>
      <c r="E172" s="200"/>
      <c r="F172" s="200"/>
      <c r="G172" s="200"/>
      <c r="H172" s="200"/>
    </row>
    <row r="173" customFormat="false" ht="14.25" hidden="false" customHeight="false" outlineLevel="0" collapsed="false">
      <c r="A173" s="200"/>
      <c r="B173" s="204"/>
      <c r="C173" s="200"/>
      <c r="D173" s="200"/>
      <c r="E173" s="200"/>
      <c r="F173" s="200"/>
      <c r="G173" s="200"/>
      <c r="H173" s="200"/>
    </row>
    <row r="174" customFormat="false" ht="14.25" hidden="false" customHeight="false" outlineLevel="0" collapsed="false">
      <c r="A174" s="200"/>
      <c r="B174" s="204"/>
      <c r="C174" s="200"/>
      <c r="D174" s="200"/>
      <c r="E174" s="200"/>
      <c r="F174" s="200"/>
      <c r="G174" s="200"/>
      <c r="H174" s="200"/>
    </row>
    <row r="175" customFormat="false" ht="14.25" hidden="false" customHeight="false" outlineLevel="0" collapsed="false">
      <c r="A175" s="200"/>
      <c r="B175" s="204"/>
      <c r="C175" s="200"/>
      <c r="D175" s="200"/>
      <c r="E175" s="200"/>
      <c r="F175" s="200"/>
      <c r="G175" s="200"/>
      <c r="H175" s="200"/>
    </row>
    <row r="176" customFormat="false" ht="14.25" hidden="false" customHeight="false" outlineLevel="0" collapsed="false">
      <c r="A176" s="200"/>
      <c r="B176" s="204"/>
      <c r="C176" s="200"/>
      <c r="D176" s="200"/>
      <c r="E176" s="200"/>
      <c r="F176" s="200"/>
      <c r="G176" s="200"/>
      <c r="H176" s="200"/>
    </row>
    <row r="177" customFormat="false" ht="14.25" hidden="false" customHeight="false" outlineLevel="0" collapsed="false">
      <c r="A177" s="200"/>
      <c r="B177" s="204"/>
      <c r="C177" s="200"/>
      <c r="D177" s="200"/>
      <c r="E177" s="200"/>
      <c r="F177" s="200"/>
      <c r="G177" s="200"/>
      <c r="H177" s="200"/>
    </row>
    <row r="178" customFormat="false" ht="14.25" hidden="false" customHeight="false" outlineLevel="0" collapsed="false">
      <c r="A178" s="200"/>
      <c r="B178" s="204"/>
      <c r="C178" s="200"/>
      <c r="D178" s="200"/>
      <c r="E178" s="200"/>
      <c r="F178" s="200"/>
      <c r="G178" s="200"/>
      <c r="H178" s="200"/>
    </row>
    <row r="179" customFormat="false" ht="14.25" hidden="false" customHeight="false" outlineLevel="0" collapsed="false">
      <c r="A179" s="200"/>
      <c r="B179" s="204"/>
      <c r="C179" s="200"/>
      <c r="D179" s="200"/>
      <c r="E179" s="200"/>
      <c r="F179" s="200"/>
      <c r="G179" s="200"/>
      <c r="H179" s="200"/>
    </row>
    <row r="180" customFormat="false" ht="14.25" hidden="false" customHeight="false" outlineLevel="0" collapsed="false">
      <c r="A180" s="200"/>
      <c r="B180" s="204"/>
      <c r="C180" s="200"/>
      <c r="D180" s="200"/>
      <c r="E180" s="200"/>
      <c r="F180" s="200"/>
      <c r="G180" s="200"/>
      <c r="H180" s="200"/>
    </row>
    <row r="181" customFormat="false" ht="14.25" hidden="false" customHeight="false" outlineLevel="0" collapsed="false">
      <c r="A181" s="200"/>
      <c r="B181" s="204"/>
      <c r="C181" s="200"/>
      <c r="D181" s="200"/>
      <c r="E181" s="200"/>
      <c r="F181" s="200"/>
      <c r="G181" s="200"/>
      <c r="H181" s="200"/>
    </row>
    <row r="182" customFormat="false" ht="14.25" hidden="false" customHeight="false" outlineLevel="0" collapsed="false">
      <c r="A182" s="200"/>
      <c r="B182" s="204"/>
      <c r="C182" s="200"/>
      <c r="D182" s="200"/>
      <c r="E182" s="200"/>
      <c r="F182" s="200"/>
      <c r="G182" s="200"/>
      <c r="H182" s="200"/>
    </row>
    <row r="183" customFormat="false" ht="14.25" hidden="false" customHeight="false" outlineLevel="0" collapsed="false">
      <c r="A183" s="200"/>
      <c r="B183" s="204"/>
      <c r="C183" s="200"/>
      <c r="D183" s="200"/>
      <c r="E183" s="200"/>
      <c r="F183" s="200"/>
      <c r="G183" s="200"/>
      <c r="H183" s="200"/>
    </row>
    <row r="184" customFormat="false" ht="14.25" hidden="false" customHeight="false" outlineLevel="0" collapsed="false">
      <c r="A184" s="200"/>
      <c r="B184" s="204"/>
      <c r="C184" s="200"/>
      <c r="D184" s="200"/>
      <c r="E184" s="200"/>
      <c r="F184" s="200"/>
      <c r="G184" s="200"/>
      <c r="H184" s="200"/>
    </row>
    <row r="185" customFormat="false" ht="14.25" hidden="false" customHeight="false" outlineLevel="0" collapsed="false">
      <c r="A185" s="200"/>
      <c r="B185" s="204"/>
      <c r="C185" s="200"/>
      <c r="D185" s="200"/>
      <c r="E185" s="200"/>
      <c r="F185" s="200"/>
      <c r="G185" s="200"/>
      <c r="H185" s="200"/>
    </row>
    <row r="186" customFormat="false" ht="14.25" hidden="false" customHeight="false" outlineLevel="0" collapsed="false">
      <c r="A186" s="200"/>
      <c r="B186" s="204"/>
      <c r="C186" s="200"/>
      <c r="D186" s="200"/>
      <c r="E186" s="200"/>
      <c r="F186" s="200"/>
      <c r="G186" s="200"/>
      <c r="H186" s="200"/>
    </row>
    <row r="187" customFormat="false" ht="14.25" hidden="false" customHeight="false" outlineLevel="0" collapsed="false">
      <c r="A187" s="200"/>
      <c r="B187" s="204"/>
      <c r="C187" s="200"/>
      <c r="D187" s="200"/>
      <c r="E187" s="200"/>
      <c r="F187" s="200"/>
      <c r="G187" s="200"/>
      <c r="H187" s="200"/>
    </row>
    <row r="188" customFormat="false" ht="14.25" hidden="false" customHeight="false" outlineLevel="0" collapsed="false">
      <c r="A188" s="200"/>
      <c r="B188" s="204"/>
      <c r="C188" s="200"/>
      <c r="D188" s="200"/>
      <c r="E188" s="200"/>
      <c r="F188" s="200"/>
      <c r="G188" s="200"/>
      <c r="H188" s="200"/>
    </row>
    <row r="189" customFormat="false" ht="14.25" hidden="false" customHeight="false" outlineLevel="0" collapsed="false">
      <c r="A189" s="200"/>
      <c r="B189" s="204"/>
      <c r="C189" s="200"/>
      <c r="D189" s="200"/>
      <c r="E189" s="200"/>
      <c r="F189" s="200"/>
      <c r="G189" s="200"/>
      <c r="H189" s="200"/>
    </row>
    <row r="190" customFormat="false" ht="14.25" hidden="false" customHeight="false" outlineLevel="0" collapsed="false">
      <c r="A190" s="200"/>
      <c r="B190" s="204"/>
      <c r="C190" s="200"/>
      <c r="D190" s="200"/>
      <c r="E190" s="200"/>
      <c r="F190" s="200"/>
      <c r="G190" s="200"/>
      <c r="H190" s="200"/>
    </row>
    <row r="191" customFormat="false" ht="14.25" hidden="false" customHeight="false" outlineLevel="0" collapsed="false">
      <c r="A191" s="200"/>
      <c r="B191" s="204"/>
      <c r="C191" s="200"/>
      <c r="D191" s="200"/>
      <c r="E191" s="200"/>
      <c r="F191" s="200"/>
      <c r="G191" s="200"/>
      <c r="H191" s="200"/>
    </row>
    <row r="192" customFormat="false" ht="14.25" hidden="false" customHeight="false" outlineLevel="0" collapsed="false">
      <c r="A192" s="200"/>
      <c r="B192" s="204"/>
      <c r="C192" s="200"/>
      <c r="D192" s="200"/>
      <c r="E192" s="200"/>
      <c r="F192" s="200"/>
      <c r="G192" s="200"/>
      <c r="H192" s="200"/>
    </row>
    <row r="193" customFormat="false" ht="14.25" hidden="false" customHeight="false" outlineLevel="0" collapsed="false">
      <c r="A193" s="200"/>
      <c r="B193" s="204"/>
      <c r="C193" s="200"/>
      <c r="D193" s="200"/>
      <c r="E193" s="200"/>
      <c r="F193" s="200"/>
      <c r="G193" s="200"/>
      <c r="H193" s="200"/>
    </row>
    <row r="194" customFormat="false" ht="14.25" hidden="false" customHeight="false" outlineLevel="0" collapsed="false">
      <c r="A194" s="200"/>
      <c r="B194" s="204"/>
      <c r="C194" s="200"/>
      <c r="D194" s="200"/>
      <c r="E194" s="200"/>
      <c r="F194" s="200"/>
      <c r="G194" s="200"/>
      <c r="H194" s="200"/>
    </row>
    <row r="195" customFormat="false" ht="14.25" hidden="false" customHeight="false" outlineLevel="0" collapsed="false">
      <c r="A195" s="200"/>
      <c r="B195" s="204"/>
      <c r="C195" s="200"/>
      <c r="D195" s="200"/>
      <c r="E195" s="200"/>
      <c r="F195" s="200"/>
      <c r="G195" s="200"/>
      <c r="H195" s="200"/>
    </row>
    <row r="196" customFormat="false" ht="14.25" hidden="false" customHeight="false" outlineLevel="0" collapsed="false">
      <c r="A196" s="200"/>
      <c r="B196" s="204"/>
      <c r="C196" s="200"/>
      <c r="D196" s="200"/>
      <c r="E196" s="200"/>
      <c r="F196" s="200"/>
      <c r="G196" s="200"/>
      <c r="H196" s="200"/>
    </row>
    <row r="197" customFormat="false" ht="14.25" hidden="false" customHeight="false" outlineLevel="0" collapsed="false">
      <c r="A197" s="200"/>
      <c r="B197" s="204"/>
      <c r="C197" s="200"/>
      <c r="D197" s="200"/>
      <c r="E197" s="200"/>
      <c r="F197" s="200"/>
      <c r="G197" s="200"/>
      <c r="H197" s="200"/>
    </row>
    <row r="198" customFormat="false" ht="14.25" hidden="false" customHeight="false" outlineLevel="0" collapsed="false">
      <c r="A198" s="200"/>
      <c r="B198" s="204"/>
      <c r="C198" s="200"/>
      <c r="D198" s="200"/>
      <c r="E198" s="200"/>
      <c r="F198" s="200"/>
      <c r="G198" s="200"/>
      <c r="H198" s="200"/>
    </row>
    <row r="199" customFormat="false" ht="14.25" hidden="false" customHeight="false" outlineLevel="0" collapsed="false">
      <c r="A199" s="200"/>
      <c r="B199" s="204"/>
      <c r="C199" s="200"/>
      <c r="D199" s="200"/>
      <c r="E199" s="200"/>
      <c r="F199" s="200"/>
      <c r="G199" s="200"/>
      <c r="H199" s="200"/>
    </row>
    <row r="200" customFormat="false" ht="14.25" hidden="false" customHeight="false" outlineLevel="0" collapsed="false">
      <c r="A200" s="200"/>
      <c r="B200" s="204"/>
      <c r="C200" s="200"/>
      <c r="D200" s="200"/>
      <c r="E200" s="200"/>
      <c r="F200" s="200"/>
      <c r="G200" s="200"/>
      <c r="H200" s="200"/>
    </row>
    <row r="201" customFormat="false" ht="14.25" hidden="false" customHeight="false" outlineLevel="0" collapsed="false">
      <c r="A201" s="200"/>
      <c r="B201" s="204"/>
      <c r="C201" s="200"/>
      <c r="D201" s="200"/>
      <c r="E201" s="200"/>
      <c r="F201" s="200"/>
      <c r="G201" s="200"/>
      <c r="H201" s="200"/>
    </row>
    <row r="202" customFormat="false" ht="14.25" hidden="false" customHeight="false" outlineLevel="0" collapsed="false">
      <c r="A202" s="200"/>
      <c r="B202" s="204"/>
      <c r="C202" s="200"/>
      <c r="D202" s="200"/>
      <c r="E202" s="200"/>
      <c r="F202" s="200"/>
      <c r="G202" s="200"/>
      <c r="H202" s="200"/>
    </row>
    <row r="203" customFormat="false" ht="14.25" hidden="false" customHeight="false" outlineLevel="0" collapsed="false">
      <c r="A203" s="200"/>
      <c r="B203" s="204"/>
      <c r="C203" s="200"/>
      <c r="D203" s="200"/>
      <c r="E203" s="200"/>
      <c r="F203" s="200"/>
      <c r="G203" s="200"/>
      <c r="H203" s="200"/>
    </row>
    <row r="204" customFormat="false" ht="14.25" hidden="false" customHeight="false" outlineLevel="0" collapsed="false">
      <c r="A204" s="200"/>
      <c r="B204" s="204"/>
      <c r="C204" s="200"/>
      <c r="D204" s="200"/>
      <c r="E204" s="200"/>
      <c r="F204" s="200"/>
      <c r="G204" s="200"/>
      <c r="H204" s="200"/>
    </row>
    <row r="205" customFormat="false" ht="14.25" hidden="false" customHeight="false" outlineLevel="0" collapsed="false">
      <c r="A205" s="200"/>
      <c r="B205" s="204"/>
      <c r="C205" s="200"/>
      <c r="D205" s="200"/>
      <c r="E205" s="200"/>
      <c r="F205" s="200"/>
      <c r="G205" s="200"/>
      <c r="H205" s="200"/>
    </row>
    <row r="206" customFormat="false" ht="14.25" hidden="false" customHeight="false" outlineLevel="0" collapsed="false">
      <c r="A206" s="200"/>
      <c r="B206" s="204"/>
      <c r="C206" s="200"/>
      <c r="D206" s="200"/>
      <c r="E206" s="200"/>
      <c r="F206" s="200"/>
      <c r="G206" s="200"/>
      <c r="H206" s="200"/>
    </row>
    <row r="207" customFormat="false" ht="14.25" hidden="false" customHeight="false" outlineLevel="0" collapsed="false">
      <c r="A207" s="200"/>
      <c r="B207" s="204"/>
      <c r="C207" s="200"/>
      <c r="D207" s="200"/>
      <c r="E207" s="200"/>
      <c r="F207" s="200"/>
      <c r="G207" s="200"/>
      <c r="H207" s="200"/>
    </row>
    <row r="208" customFormat="false" ht="14.25" hidden="false" customHeight="false" outlineLevel="0" collapsed="false">
      <c r="A208" s="200"/>
      <c r="B208" s="204"/>
      <c r="C208" s="200"/>
      <c r="D208" s="200"/>
      <c r="E208" s="200"/>
      <c r="F208" s="200"/>
      <c r="G208" s="200"/>
      <c r="H208" s="200"/>
    </row>
    <row r="209" customFormat="false" ht="14.25" hidden="false" customHeight="false" outlineLevel="0" collapsed="false">
      <c r="A209" s="200"/>
      <c r="B209" s="204"/>
      <c r="C209" s="200"/>
      <c r="D209" s="200"/>
      <c r="E209" s="200"/>
      <c r="F209" s="200"/>
      <c r="G209" s="200"/>
      <c r="H209" s="200"/>
    </row>
    <row r="210" customFormat="false" ht="14.25" hidden="false" customHeight="false" outlineLevel="0" collapsed="false">
      <c r="A210" s="200"/>
      <c r="B210" s="204"/>
      <c r="C210" s="200"/>
      <c r="D210" s="200"/>
      <c r="E210" s="200"/>
      <c r="F210" s="200"/>
      <c r="G210" s="200"/>
      <c r="H210" s="200"/>
    </row>
    <row r="211" customFormat="false" ht="14.25" hidden="false" customHeight="false" outlineLevel="0" collapsed="false">
      <c r="A211" s="200"/>
      <c r="B211" s="204"/>
      <c r="C211" s="200"/>
      <c r="D211" s="200"/>
      <c r="E211" s="200"/>
      <c r="F211" s="200"/>
      <c r="G211" s="200"/>
      <c r="H211" s="200"/>
    </row>
    <row r="212" customFormat="false" ht="14.25" hidden="false" customHeight="false" outlineLevel="0" collapsed="false">
      <c r="A212" s="200"/>
      <c r="B212" s="204"/>
      <c r="C212" s="200"/>
      <c r="D212" s="200"/>
      <c r="E212" s="200"/>
      <c r="F212" s="200"/>
      <c r="G212" s="200"/>
      <c r="H212" s="200"/>
    </row>
    <row r="213" customFormat="false" ht="14.25" hidden="false" customHeight="false" outlineLevel="0" collapsed="false">
      <c r="A213" s="200"/>
      <c r="B213" s="204"/>
      <c r="C213" s="200"/>
      <c r="D213" s="200"/>
      <c r="E213" s="200"/>
      <c r="F213" s="200"/>
      <c r="G213" s="200"/>
      <c r="H213" s="200"/>
    </row>
    <row r="214" customFormat="false" ht="14.25" hidden="false" customHeight="false" outlineLevel="0" collapsed="false">
      <c r="A214" s="200"/>
      <c r="B214" s="204"/>
      <c r="C214" s="200"/>
      <c r="D214" s="200"/>
      <c r="E214" s="200"/>
      <c r="F214" s="200"/>
      <c r="G214" s="200"/>
      <c r="H214" s="200"/>
    </row>
    <row r="215" customFormat="false" ht="14.25" hidden="false" customHeight="false" outlineLevel="0" collapsed="false">
      <c r="A215" s="200"/>
      <c r="B215" s="204"/>
      <c r="C215" s="200"/>
      <c r="D215" s="200"/>
      <c r="E215" s="200"/>
      <c r="F215" s="200"/>
      <c r="G215" s="200"/>
      <c r="H215" s="200"/>
    </row>
    <row r="216" customFormat="false" ht="14.25" hidden="false" customHeight="false" outlineLevel="0" collapsed="false">
      <c r="A216" s="200"/>
      <c r="B216" s="204"/>
      <c r="C216" s="200"/>
      <c r="D216" s="200"/>
      <c r="E216" s="200"/>
      <c r="F216" s="200"/>
      <c r="G216" s="200"/>
      <c r="H216" s="200"/>
    </row>
    <row r="217" customFormat="false" ht="14.25" hidden="false" customHeight="false" outlineLevel="0" collapsed="false">
      <c r="A217" s="200"/>
      <c r="B217" s="204"/>
      <c r="C217" s="200"/>
      <c r="D217" s="200"/>
      <c r="E217" s="200"/>
      <c r="F217" s="200"/>
      <c r="G217" s="200"/>
      <c r="H217" s="200"/>
    </row>
    <row r="218" customFormat="false" ht="14.25" hidden="false" customHeight="false" outlineLevel="0" collapsed="false">
      <c r="A218" s="200"/>
      <c r="B218" s="204"/>
      <c r="C218" s="200"/>
      <c r="D218" s="200"/>
      <c r="E218" s="200"/>
      <c r="F218" s="200"/>
      <c r="G218" s="200"/>
      <c r="H218" s="200"/>
    </row>
    <row r="219" customFormat="false" ht="14.25" hidden="false" customHeight="false" outlineLevel="0" collapsed="false">
      <c r="A219" s="200"/>
      <c r="B219" s="204"/>
      <c r="C219" s="200"/>
      <c r="D219" s="200"/>
      <c r="E219" s="200"/>
      <c r="F219" s="200"/>
      <c r="G219" s="200"/>
      <c r="H219" s="200"/>
    </row>
    <row r="220" customFormat="false" ht="14.25" hidden="false" customHeight="false" outlineLevel="0" collapsed="false">
      <c r="A220" s="200"/>
      <c r="B220" s="204"/>
      <c r="C220" s="200"/>
      <c r="D220" s="200"/>
      <c r="E220" s="200"/>
      <c r="F220" s="200"/>
      <c r="G220" s="200"/>
      <c r="H220" s="200"/>
    </row>
    <row r="221" customFormat="false" ht="14.25" hidden="false" customHeight="false" outlineLevel="0" collapsed="false">
      <c r="A221" s="200"/>
      <c r="B221" s="204"/>
      <c r="C221" s="200"/>
      <c r="D221" s="200"/>
      <c r="E221" s="200"/>
      <c r="F221" s="200"/>
      <c r="G221" s="200"/>
      <c r="H221" s="200"/>
    </row>
    <row r="222" customFormat="false" ht="14.25" hidden="false" customHeight="false" outlineLevel="0" collapsed="false">
      <c r="A222" s="200"/>
      <c r="B222" s="204"/>
      <c r="C222" s="200"/>
      <c r="D222" s="200"/>
      <c r="E222" s="200"/>
      <c r="F222" s="200"/>
      <c r="G222" s="200"/>
      <c r="H222" s="200"/>
    </row>
    <row r="223" customFormat="false" ht="14.25" hidden="false" customHeight="false" outlineLevel="0" collapsed="false">
      <c r="A223" s="200"/>
      <c r="B223" s="204"/>
      <c r="C223" s="200"/>
      <c r="D223" s="200"/>
      <c r="E223" s="200"/>
      <c r="F223" s="200"/>
      <c r="G223" s="200"/>
      <c r="H223" s="200"/>
    </row>
    <row r="224" customFormat="false" ht="14.25" hidden="false" customHeight="false" outlineLevel="0" collapsed="false">
      <c r="A224" s="200"/>
      <c r="B224" s="204"/>
      <c r="C224" s="200"/>
      <c r="D224" s="200"/>
      <c r="E224" s="200"/>
      <c r="F224" s="200"/>
      <c r="G224" s="200"/>
      <c r="H224" s="200"/>
    </row>
    <row r="225" customFormat="false" ht="14.25" hidden="false" customHeight="false" outlineLevel="0" collapsed="false">
      <c r="A225" s="200"/>
      <c r="B225" s="204"/>
      <c r="C225" s="200"/>
      <c r="D225" s="200"/>
      <c r="E225" s="200"/>
      <c r="F225" s="200"/>
      <c r="G225" s="200"/>
      <c r="H225" s="200"/>
    </row>
    <row r="226" customFormat="false" ht="14.25" hidden="false" customHeight="false" outlineLevel="0" collapsed="false">
      <c r="A226" s="200"/>
      <c r="B226" s="204"/>
      <c r="C226" s="200"/>
      <c r="D226" s="200"/>
      <c r="E226" s="200"/>
      <c r="F226" s="200"/>
      <c r="G226" s="200"/>
      <c r="H226" s="200"/>
    </row>
    <row r="227" customFormat="false" ht="14.25" hidden="false" customHeight="false" outlineLevel="0" collapsed="false">
      <c r="A227" s="200"/>
      <c r="B227" s="204"/>
      <c r="C227" s="200"/>
      <c r="D227" s="200"/>
      <c r="E227" s="200"/>
      <c r="F227" s="200"/>
      <c r="G227" s="200"/>
      <c r="H227" s="200"/>
    </row>
    <row r="228" customFormat="false" ht="14.25" hidden="false" customHeight="false" outlineLevel="0" collapsed="false">
      <c r="A228" s="200"/>
      <c r="B228" s="204"/>
      <c r="C228" s="200"/>
      <c r="D228" s="200"/>
      <c r="E228" s="200"/>
      <c r="F228" s="200"/>
      <c r="G228" s="200"/>
      <c r="H228" s="200"/>
    </row>
    <row r="229" customFormat="false" ht="14.25" hidden="false" customHeight="false" outlineLevel="0" collapsed="false">
      <c r="A229" s="200"/>
      <c r="B229" s="204"/>
      <c r="C229" s="200"/>
      <c r="D229" s="200"/>
      <c r="E229" s="200"/>
      <c r="F229" s="200"/>
      <c r="G229" s="200"/>
      <c r="H229" s="200"/>
    </row>
    <row r="230" customFormat="false" ht="14.25" hidden="false" customHeight="false" outlineLevel="0" collapsed="false">
      <c r="A230" s="200"/>
      <c r="B230" s="204"/>
      <c r="C230" s="200"/>
      <c r="D230" s="200"/>
      <c r="E230" s="200"/>
      <c r="F230" s="200"/>
      <c r="G230" s="200"/>
      <c r="H230" s="200"/>
    </row>
    <row r="231" customFormat="false" ht="14.25" hidden="false" customHeight="false" outlineLevel="0" collapsed="false">
      <c r="A231" s="200"/>
      <c r="B231" s="204"/>
      <c r="C231" s="200"/>
      <c r="D231" s="200"/>
      <c r="E231" s="200"/>
      <c r="F231" s="200"/>
      <c r="G231" s="200"/>
      <c r="H231" s="200"/>
    </row>
    <row r="232" customFormat="false" ht="14.25" hidden="false" customHeight="false" outlineLevel="0" collapsed="false">
      <c r="A232" s="200"/>
      <c r="B232" s="204"/>
      <c r="C232" s="200"/>
      <c r="D232" s="200"/>
      <c r="E232" s="200"/>
      <c r="F232" s="200"/>
      <c r="G232" s="200"/>
      <c r="H232" s="200"/>
    </row>
    <row r="233" customFormat="false" ht="14.25" hidden="false" customHeight="false" outlineLevel="0" collapsed="false">
      <c r="A233" s="200"/>
      <c r="B233" s="204"/>
      <c r="C233" s="200"/>
      <c r="D233" s="200"/>
      <c r="E233" s="200"/>
      <c r="F233" s="200"/>
      <c r="G233" s="200"/>
      <c r="H233" s="200"/>
    </row>
    <row r="234" customFormat="false" ht="14.25" hidden="false" customHeight="false" outlineLevel="0" collapsed="false">
      <c r="A234" s="200"/>
      <c r="B234" s="204"/>
      <c r="C234" s="200"/>
      <c r="D234" s="200"/>
      <c r="E234" s="200"/>
      <c r="F234" s="200"/>
      <c r="G234" s="200"/>
      <c r="H234" s="200"/>
    </row>
    <row r="235" customFormat="false" ht="14.25" hidden="false" customHeight="false" outlineLevel="0" collapsed="false">
      <c r="A235" s="200"/>
      <c r="B235" s="204"/>
      <c r="C235" s="200"/>
      <c r="D235" s="200"/>
      <c r="E235" s="200"/>
      <c r="F235" s="200"/>
      <c r="G235" s="200"/>
      <c r="H235" s="200"/>
    </row>
    <row r="236" customFormat="false" ht="14.25" hidden="false" customHeight="false" outlineLevel="0" collapsed="false">
      <c r="A236" s="200"/>
      <c r="B236" s="204"/>
      <c r="C236" s="200"/>
      <c r="D236" s="200"/>
      <c r="E236" s="200"/>
      <c r="F236" s="200"/>
      <c r="G236" s="200"/>
      <c r="H236" s="200"/>
    </row>
    <row r="237" customFormat="false" ht="14.25" hidden="false" customHeight="false" outlineLevel="0" collapsed="false">
      <c r="A237" s="200"/>
      <c r="B237" s="204"/>
      <c r="C237" s="200"/>
      <c r="D237" s="200"/>
      <c r="E237" s="200"/>
      <c r="F237" s="200"/>
      <c r="G237" s="200"/>
      <c r="H237" s="200"/>
    </row>
    <row r="238" customFormat="false" ht="14.25" hidden="false" customHeight="false" outlineLevel="0" collapsed="false">
      <c r="A238" s="200"/>
      <c r="B238" s="204"/>
      <c r="C238" s="200"/>
      <c r="D238" s="200"/>
      <c r="E238" s="200"/>
      <c r="F238" s="200"/>
      <c r="G238" s="200"/>
      <c r="H238" s="200"/>
    </row>
    <row r="239" customFormat="false" ht="14.25" hidden="false" customHeight="false" outlineLevel="0" collapsed="false">
      <c r="A239" s="200"/>
      <c r="B239" s="204"/>
      <c r="C239" s="200"/>
      <c r="D239" s="200"/>
      <c r="E239" s="200"/>
      <c r="F239" s="200"/>
      <c r="G239" s="200"/>
      <c r="H239" s="200"/>
    </row>
    <row r="240" customFormat="false" ht="14.25" hidden="false" customHeight="false" outlineLevel="0" collapsed="false">
      <c r="A240" s="200"/>
      <c r="B240" s="204"/>
      <c r="C240" s="200"/>
      <c r="D240" s="200"/>
      <c r="E240" s="200"/>
      <c r="F240" s="200"/>
      <c r="G240" s="200"/>
      <c r="H240" s="200"/>
    </row>
    <row r="241" customFormat="false" ht="14.25" hidden="false" customHeight="false" outlineLevel="0" collapsed="false">
      <c r="A241" s="200"/>
      <c r="B241" s="204"/>
      <c r="C241" s="200"/>
      <c r="D241" s="200"/>
      <c r="E241" s="200"/>
      <c r="F241" s="200"/>
      <c r="G241" s="200"/>
      <c r="H241" s="200"/>
    </row>
    <row r="242" customFormat="false" ht="14.25" hidden="false" customHeight="false" outlineLevel="0" collapsed="false">
      <c r="A242" s="200"/>
      <c r="B242" s="204"/>
      <c r="C242" s="200"/>
      <c r="D242" s="200"/>
      <c r="E242" s="200"/>
      <c r="F242" s="200"/>
      <c r="G242" s="200"/>
      <c r="H242" s="200"/>
    </row>
    <row r="243" customFormat="false" ht="14.25" hidden="false" customHeight="false" outlineLevel="0" collapsed="false">
      <c r="A243" s="200"/>
      <c r="B243" s="204"/>
      <c r="C243" s="200"/>
      <c r="D243" s="200"/>
      <c r="E243" s="200"/>
      <c r="F243" s="200"/>
      <c r="G243" s="200"/>
      <c r="H243" s="200"/>
    </row>
    <row r="244" customFormat="false" ht="14.25" hidden="false" customHeight="false" outlineLevel="0" collapsed="false">
      <c r="A244" s="200"/>
      <c r="B244" s="204"/>
      <c r="C244" s="200"/>
      <c r="D244" s="200"/>
      <c r="E244" s="200"/>
      <c r="F244" s="200"/>
      <c r="G244" s="200"/>
      <c r="H244" s="200"/>
    </row>
    <row r="245" customFormat="false" ht="14.25" hidden="false" customHeight="false" outlineLevel="0" collapsed="false">
      <c r="A245" s="200"/>
      <c r="B245" s="204"/>
      <c r="C245" s="200"/>
      <c r="D245" s="200"/>
      <c r="E245" s="200"/>
      <c r="F245" s="200"/>
      <c r="G245" s="200"/>
      <c r="H245" s="200"/>
    </row>
    <row r="246" customFormat="false" ht="14.25" hidden="false" customHeight="false" outlineLevel="0" collapsed="false">
      <c r="A246" s="200"/>
      <c r="B246" s="204"/>
      <c r="C246" s="200"/>
      <c r="D246" s="200"/>
      <c r="E246" s="200"/>
      <c r="F246" s="200"/>
      <c r="G246" s="200"/>
      <c r="H246" s="200"/>
    </row>
    <row r="247" customFormat="false" ht="14.25" hidden="false" customHeight="false" outlineLevel="0" collapsed="false">
      <c r="A247" s="200"/>
      <c r="B247" s="204"/>
      <c r="C247" s="200"/>
      <c r="D247" s="200"/>
      <c r="E247" s="200"/>
      <c r="F247" s="200"/>
      <c r="G247" s="200"/>
      <c r="H247" s="200"/>
    </row>
    <row r="248" customFormat="false" ht="14.25" hidden="false" customHeight="false" outlineLevel="0" collapsed="false">
      <c r="A248" s="200"/>
      <c r="B248" s="204"/>
      <c r="C248" s="200"/>
      <c r="D248" s="200"/>
      <c r="E248" s="200"/>
      <c r="F248" s="200"/>
      <c r="G248" s="200"/>
      <c r="H248" s="200"/>
    </row>
    <row r="249" customFormat="false" ht="14.25" hidden="false" customHeight="false" outlineLevel="0" collapsed="false">
      <c r="A249" s="200"/>
      <c r="B249" s="204"/>
      <c r="C249" s="200"/>
      <c r="D249" s="200"/>
      <c r="E249" s="200"/>
      <c r="F249" s="200"/>
      <c r="G249" s="200"/>
      <c r="H249" s="200"/>
    </row>
    <row r="250" customFormat="false" ht="14.25" hidden="false" customHeight="false" outlineLevel="0" collapsed="false">
      <c r="A250" s="200"/>
      <c r="B250" s="204"/>
      <c r="C250" s="200"/>
      <c r="D250" s="200"/>
      <c r="E250" s="200"/>
      <c r="F250" s="200"/>
      <c r="G250" s="200"/>
      <c r="H250" s="200"/>
    </row>
    <row r="251" customFormat="false" ht="14.25" hidden="false" customHeight="false" outlineLevel="0" collapsed="false">
      <c r="A251" s="200"/>
      <c r="B251" s="204"/>
      <c r="C251" s="200"/>
      <c r="D251" s="200"/>
      <c r="E251" s="200"/>
      <c r="F251" s="200"/>
      <c r="G251" s="200"/>
      <c r="H251" s="200"/>
    </row>
    <row r="252" customFormat="false" ht="14.25" hidden="false" customHeight="false" outlineLevel="0" collapsed="false">
      <c r="A252" s="200"/>
      <c r="B252" s="204"/>
      <c r="C252" s="200"/>
      <c r="D252" s="200"/>
      <c r="E252" s="200"/>
      <c r="F252" s="200"/>
      <c r="G252" s="200"/>
      <c r="H252" s="200"/>
    </row>
    <row r="253" customFormat="false" ht="14.25" hidden="false" customHeight="false" outlineLevel="0" collapsed="false">
      <c r="A253" s="200"/>
      <c r="B253" s="204"/>
      <c r="C253" s="200"/>
      <c r="D253" s="200"/>
      <c r="E253" s="200"/>
      <c r="F253" s="200"/>
      <c r="G253" s="200"/>
      <c r="H253" s="200"/>
    </row>
    <row r="254" customFormat="false" ht="14.25" hidden="false" customHeight="false" outlineLevel="0" collapsed="false">
      <c r="A254" s="200"/>
      <c r="B254" s="204"/>
      <c r="C254" s="200"/>
      <c r="D254" s="200"/>
      <c r="E254" s="200"/>
      <c r="F254" s="200"/>
      <c r="G254" s="200"/>
      <c r="H254" s="200"/>
    </row>
    <row r="255" customFormat="false" ht="14.25" hidden="false" customHeight="false" outlineLevel="0" collapsed="false">
      <c r="A255" s="200"/>
      <c r="B255" s="204"/>
      <c r="C255" s="200"/>
      <c r="D255" s="200"/>
      <c r="E255" s="200"/>
      <c r="F255" s="200"/>
      <c r="G255" s="200"/>
      <c r="H255" s="200"/>
    </row>
    <row r="256" customFormat="false" ht="14.25" hidden="false" customHeight="false" outlineLevel="0" collapsed="false">
      <c r="A256" s="200"/>
      <c r="B256" s="204"/>
      <c r="C256" s="200"/>
      <c r="D256" s="200"/>
      <c r="E256" s="200"/>
      <c r="F256" s="200"/>
      <c r="G256" s="200"/>
      <c r="H256" s="200"/>
    </row>
    <row r="257" customFormat="false" ht="14.25" hidden="false" customHeight="false" outlineLevel="0" collapsed="false">
      <c r="A257" s="200"/>
      <c r="B257" s="204"/>
      <c r="C257" s="200"/>
      <c r="D257" s="200"/>
      <c r="E257" s="200"/>
      <c r="F257" s="200"/>
      <c r="G257" s="200"/>
      <c r="H257" s="200"/>
    </row>
    <row r="258" customFormat="false" ht="14.25" hidden="false" customHeight="false" outlineLevel="0" collapsed="false">
      <c r="A258" s="200"/>
      <c r="B258" s="204"/>
      <c r="C258" s="200"/>
      <c r="D258" s="200"/>
      <c r="E258" s="200"/>
      <c r="F258" s="200"/>
      <c r="G258" s="200"/>
      <c r="H258" s="200"/>
    </row>
    <row r="259" customFormat="false" ht="14.25" hidden="false" customHeight="false" outlineLevel="0" collapsed="false">
      <c r="A259" s="200"/>
      <c r="B259" s="204"/>
      <c r="C259" s="200"/>
      <c r="D259" s="200"/>
      <c r="E259" s="200"/>
      <c r="F259" s="200"/>
      <c r="G259" s="200"/>
      <c r="H259" s="200"/>
    </row>
    <row r="260" customFormat="false" ht="14.25" hidden="false" customHeight="false" outlineLevel="0" collapsed="false">
      <c r="A260" s="200"/>
      <c r="B260" s="204"/>
      <c r="C260" s="200"/>
      <c r="D260" s="200"/>
      <c r="E260" s="200"/>
      <c r="F260" s="200"/>
      <c r="G260" s="200"/>
      <c r="H260" s="200"/>
    </row>
    <row r="261" customFormat="false" ht="14.25" hidden="false" customHeight="false" outlineLevel="0" collapsed="false">
      <c r="A261" s="200"/>
      <c r="B261" s="204"/>
      <c r="C261" s="200"/>
      <c r="D261" s="200"/>
      <c r="E261" s="200"/>
      <c r="F261" s="200"/>
      <c r="G261" s="200"/>
      <c r="H261" s="200"/>
    </row>
    <row r="262" customFormat="false" ht="14.25" hidden="false" customHeight="false" outlineLevel="0" collapsed="false">
      <c r="A262" s="200"/>
      <c r="B262" s="204"/>
      <c r="C262" s="200"/>
      <c r="D262" s="200"/>
      <c r="E262" s="200"/>
      <c r="F262" s="200"/>
      <c r="G262" s="200"/>
      <c r="H262" s="200"/>
    </row>
    <row r="263" customFormat="false" ht="14.25" hidden="false" customHeight="false" outlineLevel="0" collapsed="false">
      <c r="A263" s="200"/>
      <c r="B263" s="204"/>
      <c r="C263" s="200"/>
      <c r="D263" s="200"/>
      <c r="E263" s="200"/>
      <c r="F263" s="200"/>
      <c r="G263" s="200"/>
      <c r="H263" s="200"/>
    </row>
    <row r="264" customFormat="false" ht="14.25" hidden="false" customHeight="false" outlineLevel="0" collapsed="false">
      <c r="A264" s="200"/>
      <c r="B264" s="204"/>
      <c r="C264" s="200"/>
      <c r="D264" s="200"/>
      <c r="E264" s="200"/>
      <c r="F264" s="200"/>
      <c r="G264" s="200"/>
      <c r="H264" s="200"/>
    </row>
    <row r="265" customFormat="false" ht="14.25" hidden="false" customHeight="false" outlineLevel="0" collapsed="false">
      <c r="A265" s="200"/>
      <c r="B265" s="204"/>
      <c r="C265" s="200"/>
      <c r="D265" s="200"/>
      <c r="E265" s="200"/>
      <c r="F265" s="200"/>
      <c r="G265" s="200"/>
      <c r="H265" s="200"/>
    </row>
    <row r="266" customFormat="false" ht="14.25" hidden="false" customHeight="false" outlineLevel="0" collapsed="false">
      <c r="A266" s="200"/>
      <c r="B266" s="204"/>
      <c r="C266" s="200"/>
      <c r="D266" s="200"/>
      <c r="E266" s="200"/>
      <c r="F266" s="200"/>
      <c r="G266" s="200"/>
      <c r="H266" s="200"/>
    </row>
    <row r="267" customFormat="false" ht="14.25" hidden="false" customHeight="false" outlineLevel="0" collapsed="false">
      <c r="A267" s="200"/>
      <c r="B267" s="204"/>
      <c r="C267" s="200"/>
      <c r="D267" s="200"/>
      <c r="E267" s="200"/>
      <c r="F267" s="200"/>
      <c r="G267" s="200"/>
      <c r="H267" s="200"/>
    </row>
    <row r="268" customFormat="false" ht="14.25" hidden="false" customHeight="false" outlineLevel="0" collapsed="false">
      <c r="A268" s="200"/>
      <c r="B268" s="204"/>
      <c r="C268" s="200"/>
      <c r="D268" s="200"/>
      <c r="E268" s="200"/>
      <c r="F268" s="200"/>
      <c r="G268" s="200"/>
      <c r="H268" s="200"/>
    </row>
    <row r="269" customFormat="false" ht="14.25" hidden="false" customHeight="false" outlineLevel="0" collapsed="false">
      <c r="A269" s="200"/>
      <c r="B269" s="204"/>
      <c r="C269" s="200"/>
      <c r="D269" s="200"/>
      <c r="E269" s="200"/>
      <c r="F269" s="200"/>
      <c r="G269" s="200"/>
      <c r="H269" s="200"/>
    </row>
    <row r="270" customFormat="false" ht="14.25" hidden="false" customHeight="false" outlineLevel="0" collapsed="false">
      <c r="A270" s="200"/>
      <c r="B270" s="204"/>
      <c r="C270" s="200"/>
      <c r="D270" s="200"/>
      <c r="E270" s="200"/>
      <c r="F270" s="200"/>
      <c r="G270" s="200"/>
      <c r="H270" s="200"/>
    </row>
    <row r="271" customFormat="false" ht="14.25" hidden="false" customHeight="false" outlineLevel="0" collapsed="false">
      <c r="A271" s="200"/>
      <c r="B271" s="204"/>
      <c r="C271" s="200"/>
      <c r="D271" s="200"/>
      <c r="E271" s="200"/>
      <c r="F271" s="200"/>
      <c r="G271" s="200"/>
      <c r="H271" s="200"/>
    </row>
    <row r="272" customFormat="false" ht="14.25" hidden="false" customHeight="false" outlineLevel="0" collapsed="false">
      <c r="A272" s="200"/>
      <c r="B272" s="204"/>
      <c r="C272" s="200"/>
      <c r="D272" s="200"/>
      <c r="E272" s="200"/>
      <c r="F272" s="200"/>
      <c r="G272" s="200"/>
      <c r="H272" s="200"/>
    </row>
    <row r="273" customFormat="false" ht="14.25" hidden="false" customHeight="false" outlineLevel="0" collapsed="false">
      <c r="A273" s="200"/>
      <c r="B273" s="204"/>
      <c r="C273" s="200"/>
      <c r="D273" s="200"/>
      <c r="E273" s="200"/>
      <c r="F273" s="200"/>
      <c r="G273" s="200"/>
      <c r="H273" s="200"/>
    </row>
    <row r="274" customFormat="false" ht="14.25" hidden="false" customHeight="false" outlineLevel="0" collapsed="false">
      <c r="A274" s="200"/>
      <c r="B274" s="204"/>
      <c r="C274" s="200"/>
      <c r="D274" s="200"/>
      <c r="E274" s="200"/>
      <c r="F274" s="200"/>
      <c r="G274" s="200"/>
      <c r="H274" s="200"/>
    </row>
    <row r="275" customFormat="false" ht="14.25" hidden="false" customHeight="false" outlineLevel="0" collapsed="false">
      <c r="A275" s="200"/>
      <c r="B275" s="204"/>
      <c r="C275" s="200"/>
      <c r="D275" s="200"/>
      <c r="E275" s="200"/>
      <c r="F275" s="200"/>
      <c r="G275" s="200"/>
      <c r="H275" s="200"/>
    </row>
    <row r="276" customFormat="false" ht="14.25" hidden="false" customHeight="false" outlineLevel="0" collapsed="false">
      <c r="A276" s="200"/>
      <c r="B276" s="204"/>
      <c r="C276" s="200"/>
      <c r="D276" s="200"/>
      <c r="E276" s="200"/>
      <c r="F276" s="200"/>
      <c r="G276" s="200"/>
      <c r="H276" s="200"/>
    </row>
    <row r="277" customFormat="false" ht="14.25" hidden="false" customHeight="false" outlineLevel="0" collapsed="false">
      <c r="A277" s="200"/>
      <c r="B277" s="204"/>
      <c r="C277" s="200"/>
      <c r="D277" s="200"/>
      <c r="E277" s="200"/>
      <c r="F277" s="200"/>
      <c r="G277" s="200"/>
      <c r="H277" s="200"/>
    </row>
    <row r="278" customFormat="false" ht="14.25" hidden="false" customHeight="false" outlineLevel="0" collapsed="false">
      <c r="A278" s="200"/>
      <c r="B278" s="204"/>
      <c r="C278" s="200"/>
      <c r="D278" s="200"/>
      <c r="E278" s="200"/>
      <c r="F278" s="200"/>
      <c r="G278" s="200"/>
      <c r="H278" s="200"/>
    </row>
    <row r="279" customFormat="false" ht="14.25" hidden="false" customHeight="false" outlineLevel="0" collapsed="false">
      <c r="A279" s="200"/>
      <c r="B279" s="204"/>
      <c r="C279" s="200"/>
      <c r="D279" s="200"/>
      <c r="E279" s="200"/>
      <c r="F279" s="200"/>
      <c r="G279" s="200"/>
      <c r="H279" s="200"/>
    </row>
    <row r="280" customFormat="false" ht="14.25" hidden="false" customHeight="false" outlineLevel="0" collapsed="false">
      <c r="A280" s="200"/>
      <c r="B280" s="204"/>
      <c r="C280" s="200"/>
      <c r="D280" s="200"/>
      <c r="E280" s="200"/>
      <c r="F280" s="200"/>
      <c r="G280" s="200"/>
      <c r="H280" s="200"/>
    </row>
    <row r="281" customFormat="false" ht="14.25" hidden="false" customHeight="false" outlineLevel="0" collapsed="false">
      <c r="A281" s="200"/>
      <c r="B281" s="204"/>
      <c r="C281" s="200"/>
      <c r="D281" s="200"/>
      <c r="E281" s="200"/>
      <c r="F281" s="200"/>
      <c r="G281" s="200"/>
      <c r="H281" s="200"/>
    </row>
    <row r="282" customFormat="false" ht="14.25" hidden="false" customHeight="false" outlineLevel="0" collapsed="false">
      <c r="A282" s="200"/>
      <c r="B282" s="204"/>
      <c r="C282" s="200"/>
      <c r="D282" s="200"/>
      <c r="E282" s="200"/>
      <c r="F282" s="200"/>
      <c r="G282" s="200"/>
      <c r="H282" s="200"/>
    </row>
    <row r="283" customFormat="false" ht="14.25" hidden="false" customHeight="false" outlineLevel="0" collapsed="false">
      <c r="A283" s="200"/>
      <c r="B283" s="204"/>
      <c r="C283" s="200"/>
      <c r="D283" s="200"/>
      <c r="E283" s="200"/>
      <c r="F283" s="200"/>
      <c r="G283" s="200"/>
      <c r="H283" s="200"/>
    </row>
    <row r="284" customFormat="false" ht="14.25" hidden="false" customHeight="false" outlineLevel="0" collapsed="false">
      <c r="A284" s="200"/>
      <c r="B284" s="204"/>
      <c r="C284" s="200"/>
      <c r="D284" s="200"/>
      <c r="E284" s="200"/>
      <c r="F284" s="200"/>
      <c r="G284" s="200"/>
      <c r="H284" s="200"/>
    </row>
    <row r="285" customFormat="false" ht="14.25" hidden="false" customHeight="false" outlineLevel="0" collapsed="false">
      <c r="A285" s="200"/>
      <c r="B285" s="204"/>
      <c r="C285" s="200"/>
      <c r="D285" s="200"/>
      <c r="E285" s="200"/>
      <c r="F285" s="200"/>
      <c r="G285" s="200"/>
      <c r="H285" s="200"/>
    </row>
    <row r="286" customFormat="false" ht="14.25" hidden="false" customHeight="false" outlineLevel="0" collapsed="false">
      <c r="A286" s="200"/>
      <c r="B286" s="204"/>
      <c r="C286" s="200"/>
      <c r="D286" s="200"/>
      <c r="E286" s="200"/>
      <c r="F286" s="200"/>
      <c r="G286" s="200"/>
      <c r="H286" s="200"/>
    </row>
    <row r="287" customFormat="false" ht="14.25" hidden="false" customHeight="false" outlineLevel="0" collapsed="false">
      <c r="A287" s="200"/>
      <c r="B287" s="204"/>
      <c r="C287" s="200"/>
      <c r="D287" s="200"/>
      <c r="E287" s="200"/>
      <c r="F287" s="200"/>
      <c r="G287" s="200"/>
      <c r="H287" s="200"/>
    </row>
    <row r="288" customFormat="false" ht="14.25" hidden="false" customHeight="false" outlineLevel="0" collapsed="false">
      <c r="A288" s="200"/>
      <c r="B288" s="204"/>
      <c r="C288" s="200"/>
      <c r="D288" s="200"/>
      <c r="E288" s="200"/>
      <c r="F288" s="200"/>
      <c r="G288" s="200"/>
      <c r="H288" s="200"/>
    </row>
    <row r="289" customFormat="false" ht="14.25" hidden="false" customHeight="false" outlineLevel="0" collapsed="false">
      <c r="A289" s="200"/>
      <c r="B289" s="204"/>
      <c r="C289" s="200"/>
      <c r="D289" s="200"/>
      <c r="E289" s="200"/>
      <c r="F289" s="200"/>
      <c r="G289" s="200"/>
      <c r="H289" s="200"/>
    </row>
    <row r="290" customFormat="false" ht="14.25" hidden="false" customHeight="false" outlineLevel="0" collapsed="false">
      <c r="A290" s="200"/>
      <c r="B290" s="204"/>
      <c r="C290" s="200"/>
      <c r="D290" s="200"/>
      <c r="E290" s="200"/>
      <c r="F290" s="200"/>
      <c r="G290" s="200"/>
      <c r="H290" s="200"/>
    </row>
    <row r="291" customFormat="false" ht="14.25" hidden="false" customHeight="false" outlineLevel="0" collapsed="false">
      <c r="A291" s="200"/>
      <c r="B291" s="204"/>
      <c r="C291" s="200"/>
      <c r="D291" s="200"/>
      <c r="E291" s="200"/>
      <c r="F291" s="200"/>
      <c r="G291" s="200"/>
      <c r="H291" s="200"/>
    </row>
    <row r="292" customFormat="false" ht="14.25" hidden="false" customHeight="false" outlineLevel="0" collapsed="false">
      <c r="A292" s="200"/>
      <c r="B292" s="204"/>
      <c r="C292" s="200"/>
      <c r="D292" s="200"/>
      <c r="E292" s="200"/>
      <c r="F292" s="200"/>
      <c r="G292" s="200"/>
      <c r="H292" s="200"/>
    </row>
    <row r="293" customFormat="false" ht="14.25" hidden="false" customHeight="false" outlineLevel="0" collapsed="false">
      <c r="A293" s="200"/>
      <c r="B293" s="204"/>
      <c r="C293" s="200"/>
      <c r="D293" s="200"/>
      <c r="E293" s="200"/>
      <c r="F293" s="200"/>
      <c r="G293" s="200"/>
      <c r="H293" s="200"/>
    </row>
    <row r="294" customFormat="false" ht="14.25" hidden="false" customHeight="false" outlineLevel="0" collapsed="false">
      <c r="A294" s="200"/>
      <c r="B294" s="204"/>
      <c r="C294" s="200"/>
      <c r="D294" s="200"/>
      <c r="E294" s="200"/>
      <c r="F294" s="200"/>
      <c r="G294" s="200"/>
      <c r="H294" s="200"/>
    </row>
    <row r="295" customFormat="false" ht="14.25" hidden="false" customHeight="false" outlineLevel="0" collapsed="false">
      <c r="A295" s="200"/>
      <c r="B295" s="204"/>
      <c r="C295" s="200"/>
      <c r="D295" s="200"/>
      <c r="E295" s="200"/>
      <c r="F295" s="200"/>
      <c r="G295" s="200"/>
      <c r="H295" s="200"/>
    </row>
    <row r="296" customFormat="false" ht="14.25" hidden="false" customHeight="false" outlineLevel="0" collapsed="false">
      <c r="A296" s="200"/>
      <c r="B296" s="204"/>
      <c r="C296" s="200"/>
      <c r="D296" s="200"/>
      <c r="E296" s="200"/>
      <c r="F296" s="200"/>
      <c r="G296" s="200"/>
      <c r="H296" s="200"/>
    </row>
    <row r="297" customFormat="false" ht="14.25" hidden="false" customHeight="false" outlineLevel="0" collapsed="false">
      <c r="A297" s="200"/>
      <c r="B297" s="204"/>
      <c r="C297" s="200"/>
      <c r="D297" s="200"/>
      <c r="E297" s="200"/>
      <c r="F297" s="200"/>
      <c r="G297" s="200"/>
      <c r="H297" s="200"/>
    </row>
    <row r="298" customFormat="false" ht="14.25" hidden="false" customHeight="false" outlineLevel="0" collapsed="false">
      <c r="A298" s="200"/>
      <c r="B298" s="204"/>
      <c r="C298" s="200"/>
      <c r="D298" s="200"/>
      <c r="E298" s="200"/>
      <c r="F298" s="200"/>
      <c r="G298" s="200"/>
      <c r="H298" s="200"/>
    </row>
    <row r="299" customFormat="false" ht="14.25" hidden="false" customHeight="false" outlineLevel="0" collapsed="false">
      <c r="A299" s="200"/>
      <c r="B299" s="204"/>
      <c r="C299" s="200"/>
      <c r="D299" s="200"/>
      <c r="E299" s="200"/>
      <c r="F299" s="200"/>
      <c r="G299" s="200"/>
      <c r="H299" s="200"/>
    </row>
    <row r="300" customFormat="false" ht="14.25" hidden="false" customHeight="false" outlineLevel="0" collapsed="false">
      <c r="A300" s="200"/>
      <c r="B300" s="204"/>
      <c r="C300" s="200"/>
      <c r="D300" s="200"/>
      <c r="E300" s="200"/>
      <c r="F300" s="200"/>
      <c r="G300" s="200"/>
      <c r="H300" s="200"/>
    </row>
    <row r="301" customFormat="false" ht="14.25" hidden="false" customHeight="false" outlineLevel="0" collapsed="false">
      <c r="A301" s="200"/>
      <c r="B301" s="204"/>
      <c r="C301" s="200"/>
      <c r="D301" s="200"/>
      <c r="E301" s="200"/>
      <c r="F301" s="200"/>
      <c r="G301" s="200"/>
      <c r="H301" s="200"/>
    </row>
    <row r="302" customFormat="false" ht="14.25" hidden="false" customHeight="false" outlineLevel="0" collapsed="false">
      <c r="A302" s="200"/>
      <c r="B302" s="204"/>
      <c r="C302" s="200"/>
      <c r="D302" s="200"/>
      <c r="E302" s="200"/>
      <c r="F302" s="200"/>
      <c r="G302" s="200"/>
      <c r="H302" s="200"/>
    </row>
    <row r="303" customFormat="false" ht="14.25" hidden="false" customHeight="false" outlineLevel="0" collapsed="false">
      <c r="A303" s="200"/>
      <c r="B303" s="204"/>
      <c r="C303" s="200"/>
      <c r="D303" s="200"/>
      <c r="E303" s="200"/>
      <c r="F303" s="200"/>
      <c r="G303" s="200"/>
      <c r="H303" s="200"/>
    </row>
    <row r="304" customFormat="false" ht="14.25" hidden="false" customHeight="false" outlineLevel="0" collapsed="false">
      <c r="A304" s="200"/>
      <c r="B304" s="204"/>
      <c r="C304" s="200"/>
      <c r="D304" s="200"/>
      <c r="E304" s="200"/>
      <c r="F304" s="200"/>
      <c r="G304" s="200"/>
      <c r="H304" s="200"/>
    </row>
    <row r="305" customFormat="false" ht="14.25" hidden="false" customHeight="false" outlineLevel="0" collapsed="false">
      <c r="A305" s="200"/>
      <c r="B305" s="204"/>
      <c r="C305" s="200"/>
      <c r="D305" s="200"/>
      <c r="E305" s="200"/>
      <c r="F305" s="200"/>
      <c r="G305" s="200"/>
      <c r="H305" s="200"/>
    </row>
    <row r="306" customFormat="false" ht="14.25" hidden="false" customHeight="false" outlineLevel="0" collapsed="false">
      <c r="A306" s="200"/>
      <c r="B306" s="204"/>
      <c r="C306" s="200"/>
      <c r="D306" s="200"/>
      <c r="E306" s="200"/>
      <c r="F306" s="200"/>
      <c r="G306" s="200"/>
      <c r="H306" s="200"/>
    </row>
    <row r="307" customFormat="false" ht="14.25" hidden="false" customHeight="false" outlineLevel="0" collapsed="false">
      <c r="A307" s="200"/>
      <c r="B307" s="204"/>
      <c r="C307" s="200"/>
      <c r="D307" s="200"/>
      <c r="E307" s="200"/>
      <c r="F307" s="200"/>
      <c r="G307" s="200"/>
      <c r="H307" s="200"/>
    </row>
    <row r="308" customFormat="false" ht="14.25" hidden="false" customHeight="false" outlineLevel="0" collapsed="false">
      <c r="A308" s="200"/>
      <c r="B308" s="204"/>
      <c r="C308" s="200"/>
      <c r="D308" s="200"/>
      <c r="E308" s="200"/>
      <c r="F308" s="200"/>
      <c r="G308" s="200"/>
      <c r="H308" s="200"/>
    </row>
    <row r="309" customFormat="false" ht="14.25" hidden="false" customHeight="false" outlineLevel="0" collapsed="false">
      <c r="A309" s="200"/>
      <c r="B309" s="204"/>
      <c r="C309" s="200"/>
      <c r="D309" s="200"/>
      <c r="E309" s="200"/>
      <c r="F309" s="200"/>
      <c r="G309" s="200"/>
      <c r="H309" s="200"/>
    </row>
    <row r="310" customFormat="false" ht="14.25" hidden="false" customHeight="false" outlineLevel="0" collapsed="false">
      <c r="A310" s="200"/>
      <c r="B310" s="204"/>
      <c r="C310" s="200"/>
      <c r="D310" s="200"/>
      <c r="E310" s="200"/>
      <c r="F310" s="200"/>
      <c r="G310" s="200"/>
      <c r="H310" s="200"/>
    </row>
    <row r="311" customFormat="false" ht="14.25" hidden="false" customHeight="false" outlineLevel="0" collapsed="false">
      <c r="A311" s="200"/>
      <c r="B311" s="204"/>
      <c r="C311" s="200"/>
      <c r="D311" s="200"/>
      <c r="E311" s="200"/>
      <c r="F311" s="200"/>
      <c r="G311" s="200"/>
      <c r="H311" s="200"/>
    </row>
    <row r="312" customFormat="false" ht="14.25" hidden="false" customHeight="false" outlineLevel="0" collapsed="false">
      <c r="A312" s="200"/>
      <c r="B312" s="204"/>
      <c r="C312" s="200"/>
      <c r="D312" s="200"/>
      <c r="E312" s="200"/>
      <c r="F312" s="200"/>
      <c r="G312" s="200"/>
      <c r="H312" s="200"/>
    </row>
    <row r="313" customFormat="false" ht="14.25" hidden="false" customHeight="false" outlineLevel="0" collapsed="false">
      <c r="A313" s="200"/>
      <c r="B313" s="204"/>
      <c r="C313" s="200"/>
      <c r="D313" s="200"/>
      <c r="E313" s="200"/>
      <c r="F313" s="200"/>
      <c r="G313" s="200"/>
      <c r="H313" s="200"/>
    </row>
    <row r="314" customFormat="false" ht="14.25" hidden="false" customHeight="false" outlineLevel="0" collapsed="false">
      <c r="A314" s="200"/>
      <c r="B314" s="204"/>
      <c r="C314" s="200"/>
      <c r="D314" s="200"/>
      <c r="E314" s="200"/>
      <c r="F314" s="200"/>
      <c r="G314" s="200"/>
      <c r="H314" s="200"/>
    </row>
    <row r="315" customFormat="false" ht="14.25" hidden="false" customHeight="false" outlineLevel="0" collapsed="false">
      <c r="A315" s="200"/>
      <c r="B315" s="204"/>
      <c r="C315" s="200"/>
      <c r="D315" s="200"/>
      <c r="E315" s="200"/>
      <c r="F315" s="200"/>
      <c r="G315" s="200"/>
      <c r="H315" s="200"/>
    </row>
    <row r="316" customFormat="false" ht="14.25" hidden="false" customHeight="false" outlineLevel="0" collapsed="false">
      <c r="A316" s="200"/>
      <c r="B316" s="204"/>
      <c r="C316" s="200"/>
      <c r="D316" s="200"/>
      <c r="E316" s="200"/>
      <c r="F316" s="200"/>
      <c r="G316" s="200"/>
      <c r="H316" s="200"/>
    </row>
    <row r="317" customFormat="false" ht="14.25" hidden="false" customHeight="false" outlineLevel="0" collapsed="false">
      <c r="A317" s="200"/>
      <c r="B317" s="204"/>
      <c r="C317" s="200"/>
      <c r="D317" s="200"/>
      <c r="E317" s="200"/>
      <c r="F317" s="200"/>
      <c r="G317" s="200"/>
      <c r="H317" s="200"/>
    </row>
    <row r="318" customFormat="false" ht="14.25" hidden="false" customHeight="false" outlineLevel="0" collapsed="false">
      <c r="A318" s="200"/>
      <c r="B318" s="204"/>
      <c r="C318" s="200"/>
      <c r="D318" s="200"/>
      <c r="E318" s="200"/>
      <c r="F318" s="200"/>
      <c r="G318" s="200"/>
      <c r="H318" s="200"/>
    </row>
    <row r="319" customFormat="false" ht="14.25" hidden="false" customHeight="false" outlineLevel="0" collapsed="false">
      <c r="A319" s="200"/>
      <c r="B319" s="204"/>
      <c r="C319" s="200"/>
      <c r="D319" s="200"/>
      <c r="E319" s="200"/>
      <c r="F319" s="200"/>
      <c r="G319" s="200"/>
      <c r="H319" s="200"/>
    </row>
    <row r="320" customFormat="false" ht="14.25" hidden="false" customHeight="false" outlineLevel="0" collapsed="false">
      <c r="A320" s="200"/>
      <c r="B320" s="204"/>
      <c r="C320" s="200"/>
      <c r="D320" s="200"/>
      <c r="E320" s="200"/>
      <c r="F320" s="200"/>
      <c r="G320" s="200"/>
      <c r="H320" s="200"/>
    </row>
    <row r="321" customFormat="false" ht="14.25" hidden="false" customHeight="false" outlineLevel="0" collapsed="false">
      <c r="A321" s="200"/>
      <c r="B321" s="204"/>
      <c r="C321" s="200"/>
      <c r="D321" s="200"/>
      <c r="E321" s="200"/>
      <c r="F321" s="200"/>
      <c r="G321" s="200"/>
      <c r="H321" s="200"/>
    </row>
    <row r="322" customFormat="false" ht="14.25" hidden="false" customHeight="false" outlineLevel="0" collapsed="false">
      <c r="A322" s="200"/>
      <c r="B322" s="204"/>
      <c r="C322" s="200"/>
      <c r="D322" s="200"/>
      <c r="E322" s="200"/>
      <c r="F322" s="200"/>
      <c r="G322" s="200"/>
      <c r="H322" s="200"/>
    </row>
    <row r="323" customFormat="false" ht="14.25" hidden="false" customHeight="false" outlineLevel="0" collapsed="false">
      <c r="A323" s="200"/>
      <c r="B323" s="204"/>
      <c r="C323" s="200"/>
      <c r="D323" s="200"/>
      <c r="E323" s="200"/>
      <c r="F323" s="200"/>
      <c r="G323" s="200"/>
      <c r="H323" s="200"/>
    </row>
    <row r="324" customFormat="false" ht="14.25" hidden="false" customHeight="false" outlineLevel="0" collapsed="false">
      <c r="A324" s="200"/>
      <c r="B324" s="204"/>
      <c r="C324" s="200"/>
      <c r="D324" s="200"/>
      <c r="E324" s="200"/>
      <c r="F324" s="200"/>
      <c r="G324" s="200"/>
      <c r="H324" s="200"/>
    </row>
    <row r="325" customFormat="false" ht="14.25" hidden="false" customHeight="false" outlineLevel="0" collapsed="false">
      <c r="A325" s="200"/>
      <c r="B325" s="204"/>
      <c r="C325" s="200"/>
      <c r="D325" s="200"/>
      <c r="E325" s="200"/>
      <c r="F325" s="200"/>
      <c r="G325" s="200"/>
      <c r="H325" s="200"/>
    </row>
    <row r="326" customFormat="false" ht="14.25" hidden="false" customHeight="false" outlineLevel="0" collapsed="false">
      <c r="A326" s="200"/>
      <c r="B326" s="204"/>
      <c r="C326" s="200"/>
      <c r="D326" s="200"/>
      <c r="E326" s="200"/>
      <c r="F326" s="200"/>
      <c r="G326" s="200"/>
      <c r="H326" s="200"/>
    </row>
    <row r="327" customFormat="false" ht="14.25" hidden="false" customHeight="false" outlineLevel="0" collapsed="false">
      <c r="A327" s="200"/>
      <c r="B327" s="204"/>
      <c r="C327" s="200"/>
      <c r="D327" s="200"/>
      <c r="E327" s="200"/>
      <c r="F327" s="200"/>
      <c r="G327" s="200"/>
      <c r="H327" s="200"/>
    </row>
    <row r="328" customFormat="false" ht="14.25" hidden="false" customHeight="false" outlineLevel="0" collapsed="false">
      <c r="A328" s="200"/>
      <c r="B328" s="204"/>
      <c r="C328" s="200"/>
      <c r="D328" s="200"/>
      <c r="E328" s="200"/>
      <c r="F328" s="200"/>
      <c r="G328" s="200"/>
      <c r="H328" s="200"/>
    </row>
    <row r="329" customFormat="false" ht="14.25" hidden="false" customHeight="false" outlineLevel="0" collapsed="false">
      <c r="A329" s="200"/>
      <c r="B329" s="204"/>
      <c r="C329" s="200"/>
      <c r="D329" s="200"/>
      <c r="E329" s="200"/>
      <c r="F329" s="200"/>
      <c r="G329" s="200"/>
      <c r="H329" s="200"/>
    </row>
    <row r="330" customFormat="false" ht="14.25" hidden="false" customHeight="false" outlineLevel="0" collapsed="false">
      <c r="A330" s="200"/>
      <c r="B330" s="204"/>
      <c r="C330" s="200"/>
      <c r="D330" s="200"/>
      <c r="E330" s="200"/>
      <c r="F330" s="200"/>
      <c r="G330" s="200"/>
      <c r="H330" s="200"/>
    </row>
    <row r="331" customFormat="false" ht="14.25" hidden="false" customHeight="false" outlineLevel="0" collapsed="false">
      <c r="A331" s="200"/>
      <c r="B331" s="204"/>
      <c r="C331" s="200"/>
      <c r="D331" s="200"/>
      <c r="E331" s="200"/>
      <c r="F331" s="200"/>
      <c r="G331" s="200"/>
      <c r="H331" s="200"/>
    </row>
    <row r="332" customFormat="false" ht="14.25" hidden="false" customHeight="false" outlineLevel="0" collapsed="false">
      <c r="A332" s="200"/>
      <c r="B332" s="204"/>
      <c r="C332" s="200"/>
      <c r="D332" s="200"/>
      <c r="E332" s="200"/>
      <c r="F332" s="200"/>
      <c r="G332" s="200"/>
      <c r="H332" s="200"/>
    </row>
    <row r="333" customFormat="false" ht="14.25" hidden="false" customHeight="false" outlineLevel="0" collapsed="false">
      <c r="A333" s="200"/>
      <c r="B333" s="204"/>
      <c r="C333" s="200"/>
      <c r="D333" s="200"/>
      <c r="E333" s="200"/>
      <c r="F333" s="200"/>
      <c r="G333" s="200"/>
      <c r="H333" s="200"/>
    </row>
    <row r="334" customFormat="false" ht="14.25" hidden="false" customHeight="false" outlineLevel="0" collapsed="false">
      <c r="A334" s="200"/>
      <c r="B334" s="204"/>
      <c r="C334" s="200"/>
      <c r="D334" s="200"/>
      <c r="E334" s="200"/>
      <c r="F334" s="200"/>
      <c r="G334" s="200"/>
      <c r="H334" s="200"/>
    </row>
    <row r="335" customFormat="false" ht="14.25" hidden="false" customHeight="false" outlineLevel="0" collapsed="false">
      <c r="A335" s="200"/>
      <c r="B335" s="204"/>
      <c r="C335" s="200"/>
      <c r="D335" s="200"/>
      <c r="E335" s="200"/>
      <c r="F335" s="200"/>
      <c r="G335" s="200"/>
      <c r="H335" s="200"/>
    </row>
    <row r="336" customFormat="false" ht="14.25" hidden="false" customHeight="false" outlineLevel="0" collapsed="false">
      <c r="A336" s="200"/>
      <c r="B336" s="204"/>
      <c r="C336" s="200"/>
      <c r="D336" s="200"/>
      <c r="E336" s="200"/>
      <c r="F336" s="200"/>
      <c r="G336" s="200"/>
      <c r="H336" s="200"/>
    </row>
    <row r="337" customFormat="false" ht="14.25" hidden="false" customHeight="false" outlineLevel="0" collapsed="false">
      <c r="A337" s="200"/>
      <c r="B337" s="204"/>
      <c r="C337" s="200"/>
      <c r="D337" s="200"/>
      <c r="E337" s="200"/>
      <c r="F337" s="200"/>
      <c r="G337" s="200"/>
      <c r="H337" s="200"/>
    </row>
    <row r="338" customFormat="false" ht="14.25" hidden="false" customHeight="false" outlineLevel="0" collapsed="false">
      <c r="A338" s="200"/>
      <c r="B338" s="204"/>
      <c r="C338" s="200"/>
      <c r="D338" s="200"/>
      <c r="E338" s="200"/>
      <c r="F338" s="200"/>
      <c r="G338" s="200"/>
      <c r="H338" s="200"/>
    </row>
    <row r="339" customFormat="false" ht="14.25" hidden="false" customHeight="false" outlineLevel="0" collapsed="false">
      <c r="A339" s="200"/>
      <c r="B339" s="204"/>
      <c r="C339" s="200"/>
      <c r="D339" s="200"/>
      <c r="E339" s="200"/>
      <c r="F339" s="200"/>
      <c r="G339" s="200"/>
      <c r="H339" s="200"/>
    </row>
    <row r="340" customFormat="false" ht="14.25" hidden="false" customHeight="false" outlineLevel="0" collapsed="false">
      <c r="A340" s="200"/>
      <c r="B340" s="204"/>
      <c r="C340" s="200"/>
      <c r="D340" s="200"/>
      <c r="E340" s="200"/>
      <c r="F340" s="200"/>
      <c r="G340" s="200"/>
      <c r="H340" s="200"/>
    </row>
    <row r="341" customFormat="false" ht="14.25" hidden="false" customHeight="false" outlineLevel="0" collapsed="false">
      <c r="A341" s="200"/>
      <c r="B341" s="204"/>
      <c r="C341" s="200"/>
      <c r="D341" s="200"/>
      <c r="E341" s="200"/>
      <c r="F341" s="200"/>
      <c r="G341" s="200"/>
      <c r="H341" s="200"/>
    </row>
    <row r="342" customFormat="false" ht="14.25" hidden="false" customHeight="false" outlineLevel="0" collapsed="false">
      <c r="A342" s="200"/>
      <c r="B342" s="204"/>
      <c r="C342" s="200"/>
      <c r="D342" s="200"/>
      <c r="E342" s="200"/>
      <c r="F342" s="200"/>
      <c r="G342" s="200"/>
      <c r="H342" s="200"/>
    </row>
    <row r="343" customFormat="false" ht="14.25" hidden="false" customHeight="false" outlineLevel="0" collapsed="false">
      <c r="A343" s="200"/>
      <c r="B343" s="204"/>
      <c r="C343" s="200"/>
      <c r="D343" s="200"/>
      <c r="E343" s="200"/>
      <c r="F343" s="200"/>
      <c r="G343" s="200"/>
      <c r="H343" s="200"/>
    </row>
    <row r="344" customFormat="false" ht="14.25" hidden="false" customHeight="false" outlineLevel="0" collapsed="false">
      <c r="A344" s="200"/>
      <c r="B344" s="204"/>
      <c r="C344" s="200"/>
      <c r="D344" s="200"/>
      <c r="E344" s="200"/>
      <c r="F344" s="200"/>
      <c r="G344" s="200"/>
      <c r="H344" s="200"/>
    </row>
    <row r="345" customFormat="false" ht="14.25" hidden="false" customHeight="false" outlineLevel="0" collapsed="false">
      <c r="A345" s="200"/>
      <c r="B345" s="204"/>
      <c r="C345" s="200"/>
      <c r="D345" s="200"/>
      <c r="E345" s="200"/>
      <c r="F345" s="200"/>
      <c r="G345" s="200"/>
      <c r="H345" s="200"/>
    </row>
    <row r="346" customFormat="false" ht="14.25" hidden="false" customHeight="false" outlineLevel="0" collapsed="false">
      <c r="A346" s="200"/>
      <c r="B346" s="204"/>
      <c r="C346" s="200"/>
      <c r="D346" s="200"/>
      <c r="E346" s="200"/>
      <c r="F346" s="200"/>
      <c r="G346" s="200"/>
      <c r="H346" s="200"/>
    </row>
    <row r="347" customFormat="false" ht="14.25" hidden="false" customHeight="false" outlineLevel="0" collapsed="false">
      <c r="A347" s="200"/>
      <c r="B347" s="204"/>
      <c r="C347" s="200"/>
      <c r="D347" s="200"/>
      <c r="E347" s="200"/>
      <c r="F347" s="200"/>
      <c r="G347" s="200"/>
      <c r="H347" s="200"/>
    </row>
    <row r="348" customFormat="false" ht="14.25" hidden="false" customHeight="false" outlineLevel="0" collapsed="false">
      <c r="A348" s="200"/>
      <c r="B348" s="204"/>
      <c r="C348" s="200"/>
      <c r="D348" s="200"/>
      <c r="E348" s="200"/>
      <c r="F348" s="200"/>
      <c r="G348" s="200"/>
      <c r="H348" s="200"/>
    </row>
    <row r="349" customFormat="false" ht="14.25" hidden="false" customHeight="false" outlineLevel="0" collapsed="false">
      <c r="A349" s="200"/>
      <c r="B349" s="204"/>
      <c r="C349" s="200"/>
      <c r="D349" s="200"/>
      <c r="E349" s="200"/>
      <c r="F349" s="200"/>
      <c r="G349" s="200"/>
      <c r="H349" s="200"/>
    </row>
    <row r="350" customFormat="false" ht="14.25" hidden="false" customHeight="false" outlineLevel="0" collapsed="false">
      <c r="A350" s="200"/>
      <c r="B350" s="204"/>
      <c r="C350" s="200"/>
      <c r="D350" s="200"/>
      <c r="E350" s="200"/>
      <c r="F350" s="200"/>
      <c r="G350" s="200"/>
      <c r="H350" s="200"/>
    </row>
    <row r="351" customFormat="false" ht="14.25" hidden="false" customHeight="false" outlineLevel="0" collapsed="false">
      <c r="A351" s="200"/>
      <c r="B351" s="204"/>
      <c r="C351" s="200"/>
      <c r="D351" s="200"/>
      <c r="E351" s="200"/>
      <c r="F351" s="200"/>
      <c r="G351" s="200"/>
      <c r="H351" s="200"/>
    </row>
    <row r="352" customFormat="false" ht="14.25" hidden="false" customHeight="false" outlineLevel="0" collapsed="false">
      <c r="A352" s="200"/>
      <c r="B352" s="204"/>
      <c r="C352" s="200"/>
      <c r="D352" s="200"/>
      <c r="E352" s="200"/>
      <c r="F352" s="200"/>
      <c r="G352" s="200"/>
      <c r="H352" s="200"/>
    </row>
    <row r="353" customFormat="false" ht="14.25" hidden="false" customHeight="false" outlineLevel="0" collapsed="false">
      <c r="A353" s="200"/>
      <c r="B353" s="204"/>
      <c r="C353" s="200"/>
      <c r="D353" s="200"/>
      <c r="E353" s="200"/>
      <c r="F353" s="200"/>
      <c r="G353" s="200"/>
      <c r="H353" s="200"/>
    </row>
    <row r="354" customFormat="false" ht="14.25" hidden="false" customHeight="false" outlineLevel="0" collapsed="false">
      <c r="A354" s="200"/>
      <c r="B354" s="204"/>
      <c r="C354" s="200"/>
      <c r="D354" s="200"/>
      <c r="E354" s="200"/>
      <c r="F354" s="200"/>
      <c r="G354" s="200"/>
      <c r="H354" s="200"/>
    </row>
    <row r="355" customFormat="false" ht="14.25" hidden="false" customHeight="false" outlineLevel="0" collapsed="false">
      <c r="A355" s="200"/>
      <c r="B355" s="204"/>
      <c r="C355" s="200"/>
      <c r="D355" s="200"/>
      <c r="E355" s="200"/>
      <c r="F355" s="200"/>
      <c r="G355" s="200"/>
      <c r="H355" s="200"/>
    </row>
    <row r="356" customFormat="false" ht="14.25" hidden="false" customHeight="false" outlineLevel="0" collapsed="false">
      <c r="A356" s="200"/>
      <c r="B356" s="204"/>
      <c r="C356" s="200"/>
      <c r="D356" s="200"/>
      <c r="E356" s="200"/>
      <c r="F356" s="200"/>
      <c r="G356" s="200"/>
      <c r="H356" s="200"/>
    </row>
    <row r="357" customFormat="false" ht="14.25" hidden="false" customHeight="false" outlineLevel="0" collapsed="false">
      <c r="A357" s="200"/>
      <c r="B357" s="204"/>
      <c r="C357" s="200"/>
      <c r="D357" s="200"/>
      <c r="E357" s="200"/>
      <c r="F357" s="200"/>
      <c r="G357" s="200"/>
      <c r="H357" s="200"/>
    </row>
    <row r="358" customFormat="false" ht="14.25" hidden="false" customHeight="false" outlineLevel="0" collapsed="false">
      <c r="A358" s="200"/>
      <c r="B358" s="204"/>
      <c r="C358" s="200"/>
      <c r="D358" s="200"/>
      <c r="E358" s="200"/>
      <c r="F358" s="200"/>
      <c r="G358" s="200"/>
      <c r="H358" s="200"/>
    </row>
    <row r="359" customFormat="false" ht="14.25" hidden="false" customHeight="false" outlineLevel="0" collapsed="false">
      <c r="A359" s="200"/>
      <c r="B359" s="204"/>
      <c r="C359" s="200"/>
      <c r="D359" s="200"/>
      <c r="E359" s="200"/>
      <c r="F359" s="200"/>
      <c r="G359" s="200"/>
      <c r="H359" s="200"/>
    </row>
    <row r="360" customFormat="false" ht="14.25" hidden="false" customHeight="false" outlineLevel="0" collapsed="false">
      <c r="A360" s="200"/>
      <c r="B360" s="204"/>
      <c r="C360" s="200"/>
      <c r="D360" s="200"/>
      <c r="E360" s="200"/>
      <c r="F360" s="200"/>
      <c r="G360" s="200"/>
      <c r="H360" s="200"/>
    </row>
    <row r="361" customFormat="false" ht="14.25" hidden="false" customHeight="false" outlineLevel="0" collapsed="false">
      <c r="A361" s="200"/>
      <c r="B361" s="204"/>
      <c r="C361" s="200"/>
      <c r="D361" s="200"/>
      <c r="E361" s="200"/>
      <c r="F361" s="200"/>
      <c r="G361" s="200"/>
      <c r="H361" s="200"/>
    </row>
    <row r="362" customFormat="false" ht="14.25" hidden="false" customHeight="false" outlineLevel="0" collapsed="false">
      <c r="A362" s="200"/>
      <c r="B362" s="204"/>
      <c r="C362" s="200"/>
      <c r="D362" s="200"/>
      <c r="E362" s="200"/>
      <c r="F362" s="200"/>
      <c r="G362" s="200"/>
      <c r="H362" s="200"/>
    </row>
    <row r="363" customFormat="false" ht="14.25" hidden="false" customHeight="false" outlineLevel="0" collapsed="false">
      <c r="A363" s="200"/>
      <c r="B363" s="204"/>
      <c r="C363" s="200"/>
      <c r="D363" s="200"/>
      <c r="E363" s="200"/>
      <c r="F363" s="200"/>
      <c r="G363" s="200"/>
      <c r="H363" s="200"/>
    </row>
    <row r="364" customFormat="false" ht="14.25" hidden="false" customHeight="false" outlineLevel="0" collapsed="false">
      <c r="A364" s="200"/>
      <c r="B364" s="204"/>
      <c r="C364" s="200"/>
      <c r="D364" s="200"/>
      <c r="E364" s="200"/>
      <c r="F364" s="200"/>
      <c r="G364" s="200"/>
      <c r="H364" s="200"/>
    </row>
    <row r="365" customFormat="false" ht="14.25" hidden="false" customHeight="false" outlineLevel="0" collapsed="false">
      <c r="A365" s="200"/>
      <c r="B365" s="204"/>
      <c r="C365" s="200"/>
      <c r="D365" s="200"/>
      <c r="E365" s="200"/>
      <c r="F365" s="200"/>
      <c r="G365" s="200"/>
      <c r="H365" s="200"/>
    </row>
    <row r="366" customFormat="false" ht="14.25" hidden="false" customHeight="false" outlineLevel="0" collapsed="false">
      <c r="A366" s="200"/>
      <c r="B366" s="204"/>
      <c r="C366" s="200"/>
      <c r="D366" s="200"/>
      <c r="E366" s="200"/>
      <c r="F366" s="200"/>
      <c r="G366" s="200"/>
      <c r="H366" s="200"/>
    </row>
    <row r="367" customFormat="false" ht="14.25" hidden="false" customHeight="false" outlineLevel="0" collapsed="false">
      <c r="A367" s="200"/>
      <c r="B367" s="204"/>
      <c r="C367" s="200"/>
      <c r="D367" s="200"/>
      <c r="E367" s="200"/>
      <c r="F367" s="200"/>
      <c r="G367" s="200"/>
      <c r="H367" s="200"/>
    </row>
    <row r="368" customFormat="false" ht="14.25" hidden="false" customHeight="false" outlineLevel="0" collapsed="false">
      <c r="A368" s="200"/>
      <c r="B368" s="204"/>
      <c r="C368" s="200"/>
      <c r="D368" s="200"/>
      <c r="E368" s="200"/>
      <c r="F368" s="200"/>
      <c r="G368" s="200"/>
      <c r="H368" s="200"/>
    </row>
    <row r="369" customFormat="false" ht="14.25" hidden="false" customHeight="false" outlineLevel="0" collapsed="false">
      <c r="A369" s="200"/>
      <c r="B369" s="204"/>
      <c r="C369" s="200"/>
      <c r="D369" s="200"/>
      <c r="E369" s="200"/>
      <c r="F369" s="200"/>
      <c r="G369" s="200"/>
      <c r="H369" s="200"/>
    </row>
    <row r="370" customFormat="false" ht="14.25" hidden="false" customHeight="false" outlineLevel="0" collapsed="false">
      <c r="A370" s="200"/>
      <c r="B370" s="204"/>
      <c r="C370" s="200"/>
      <c r="D370" s="200"/>
      <c r="E370" s="200"/>
      <c r="F370" s="200"/>
      <c r="G370" s="200"/>
      <c r="H370" s="200"/>
    </row>
    <row r="371" customFormat="false" ht="14.25" hidden="false" customHeight="false" outlineLevel="0" collapsed="false">
      <c r="A371" s="200"/>
      <c r="B371" s="204"/>
      <c r="C371" s="200"/>
      <c r="D371" s="200"/>
      <c r="E371" s="200"/>
      <c r="F371" s="200"/>
      <c r="G371" s="200"/>
      <c r="H371" s="200"/>
    </row>
    <row r="372" customFormat="false" ht="14.25" hidden="false" customHeight="false" outlineLevel="0" collapsed="false">
      <c r="A372" s="200"/>
      <c r="B372" s="204"/>
      <c r="C372" s="200"/>
      <c r="D372" s="200"/>
      <c r="E372" s="200"/>
      <c r="F372" s="200"/>
      <c r="G372" s="200"/>
      <c r="H372" s="200"/>
    </row>
    <row r="373" customFormat="false" ht="14.25" hidden="false" customHeight="false" outlineLevel="0" collapsed="false">
      <c r="A373" s="200"/>
      <c r="B373" s="204"/>
      <c r="C373" s="200"/>
      <c r="D373" s="200"/>
      <c r="E373" s="200"/>
      <c r="F373" s="200"/>
      <c r="G373" s="200"/>
      <c r="H373" s="200"/>
    </row>
    <row r="374" customFormat="false" ht="14.25" hidden="false" customHeight="false" outlineLevel="0" collapsed="false">
      <c r="A374" s="200"/>
      <c r="B374" s="204"/>
      <c r="C374" s="200"/>
      <c r="D374" s="200"/>
      <c r="E374" s="200"/>
      <c r="F374" s="200"/>
      <c r="G374" s="200"/>
      <c r="H374" s="200"/>
    </row>
    <row r="375" customFormat="false" ht="14.25" hidden="false" customHeight="false" outlineLevel="0" collapsed="false">
      <c r="A375" s="200"/>
      <c r="B375" s="204"/>
      <c r="C375" s="200"/>
      <c r="D375" s="200"/>
      <c r="E375" s="200"/>
      <c r="F375" s="200"/>
      <c r="G375" s="200"/>
      <c r="H375" s="200"/>
    </row>
    <row r="376" customFormat="false" ht="14.25" hidden="false" customHeight="false" outlineLevel="0" collapsed="false">
      <c r="A376" s="200"/>
      <c r="B376" s="204"/>
      <c r="C376" s="200"/>
      <c r="D376" s="200"/>
      <c r="E376" s="200"/>
      <c r="F376" s="200"/>
      <c r="G376" s="200"/>
      <c r="H376" s="200"/>
    </row>
    <row r="377" customFormat="false" ht="14.25" hidden="false" customHeight="false" outlineLevel="0" collapsed="false">
      <c r="A377" s="200"/>
      <c r="B377" s="204"/>
      <c r="C377" s="200"/>
      <c r="D377" s="200"/>
      <c r="E377" s="200"/>
      <c r="F377" s="200"/>
      <c r="G377" s="200"/>
      <c r="H377" s="200"/>
    </row>
    <row r="378" customFormat="false" ht="14.25" hidden="false" customHeight="false" outlineLevel="0" collapsed="false">
      <c r="A378" s="200"/>
      <c r="B378" s="204"/>
      <c r="C378" s="200"/>
      <c r="D378" s="200"/>
      <c r="E378" s="200"/>
      <c r="F378" s="200"/>
      <c r="G378" s="200"/>
      <c r="H378" s="200"/>
    </row>
    <row r="379" customFormat="false" ht="14.25" hidden="false" customHeight="false" outlineLevel="0" collapsed="false">
      <c r="A379" s="200"/>
      <c r="B379" s="204"/>
      <c r="C379" s="200"/>
      <c r="D379" s="200"/>
      <c r="E379" s="200"/>
      <c r="F379" s="200"/>
      <c r="G379" s="200"/>
      <c r="H379" s="200"/>
    </row>
    <row r="380" customFormat="false" ht="14.25" hidden="false" customHeight="false" outlineLevel="0" collapsed="false">
      <c r="A380" s="200"/>
      <c r="B380" s="204"/>
      <c r="C380" s="200"/>
      <c r="D380" s="200"/>
      <c r="E380" s="200"/>
      <c r="F380" s="200"/>
      <c r="G380" s="200"/>
      <c r="H380" s="200"/>
    </row>
    <row r="381" customFormat="false" ht="14.25" hidden="false" customHeight="false" outlineLevel="0" collapsed="false">
      <c r="A381" s="200"/>
      <c r="B381" s="204"/>
      <c r="C381" s="200"/>
      <c r="D381" s="200"/>
      <c r="E381" s="200"/>
      <c r="F381" s="200"/>
      <c r="G381" s="200"/>
      <c r="H381" s="200"/>
    </row>
    <row r="382" customFormat="false" ht="14.25" hidden="false" customHeight="false" outlineLevel="0" collapsed="false">
      <c r="A382" s="200"/>
      <c r="B382" s="204"/>
      <c r="C382" s="200"/>
      <c r="D382" s="200"/>
      <c r="E382" s="200"/>
      <c r="F382" s="200"/>
      <c r="G382" s="200"/>
      <c r="H382" s="200"/>
    </row>
    <row r="383" customFormat="false" ht="14.25" hidden="false" customHeight="false" outlineLevel="0" collapsed="false">
      <c r="A383" s="200"/>
      <c r="B383" s="204"/>
      <c r="C383" s="200"/>
      <c r="D383" s="200"/>
      <c r="E383" s="200"/>
      <c r="F383" s="200"/>
      <c r="G383" s="200"/>
      <c r="H383" s="200"/>
    </row>
    <row r="384" customFormat="false" ht="14.25" hidden="false" customHeight="false" outlineLevel="0" collapsed="false">
      <c r="A384" s="200"/>
      <c r="B384" s="204"/>
      <c r="C384" s="200"/>
      <c r="D384" s="200"/>
      <c r="E384" s="200"/>
      <c r="F384" s="200"/>
      <c r="G384" s="200"/>
      <c r="H384" s="200"/>
    </row>
    <row r="385" customFormat="false" ht="14.25" hidden="false" customHeight="false" outlineLevel="0" collapsed="false">
      <c r="A385" s="200"/>
      <c r="B385" s="204"/>
      <c r="C385" s="200"/>
      <c r="D385" s="200"/>
      <c r="E385" s="200"/>
      <c r="F385" s="200"/>
      <c r="G385" s="200"/>
      <c r="H385" s="200"/>
    </row>
    <row r="386" customFormat="false" ht="14.25" hidden="false" customHeight="false" outlineLevel="0" collapsed="false">
      <c r="A386" s="200"/>
      <c r="B386" s="204"/>
      <c r="C386" s="200"/>
      <c r="D386" s="200"/>
      <c r="E386" s="200"/>
      <c r="F386" s="200"/>
      <c r="G386" s="200"/>
      <c r="H386" s="200"/>
    </row>
    <row r="387" customFormat="false" ht="14.25" hidden="false" customHeight="false" outlineLevel="0" collapsed="false">
      <c r="A387" s="200"/>
      <c r="B387" s="204"/>
      <c r="C387" s="200"/>
      <c r="D387" s="200"/>
      <c r="E387" s="200"/>
      <c r="F387" s="200"/>
      <c r="G387" s="200"/>
      <c r="H387" s="200"/>
    </row>
    <row r="388" customFormat="false" ht="14.25" hidden="false" customHeight="false" outlineLevel="0" collapsed="false">
      <c r="A388" s="200"/>
      <c r="B388" s="204"/>
      <c r="C388" s="200"/>
      <c r="D388" s="200"/>
      <c r="E388" s="200"/>
      <c r="F388" s="200"/>
      <c r="G388" s="200"/>
      <c r="H388" s="200"/>
    </row>
    <row r="389" customFormat="false" ht="14.25" hidden="false" customHeight="false" outlineLevel="0" collapsed="false">
      <c r="A389" s="200"/>
      <c r="B389" s="204"/>
      <c r="C389" s="200"/>
      <c r="D389" s="200"/>
      <c r="E389" s="200"/>
      <c r="F389" s="200"/>
      <c r="G389" s="200"/>
      <c r="H389" s="200"/>
    </row>
    <row r="390" customFormat="false" ht="14.25" hidden="false" customHeight="false" outlineLevel="0" collapsed="false">
      <c r="A390" s="200"/>
      <c r="B390" s="204"/>
      <c r="C390" s="200"/>
      <c r="D390" s="200"/>
      <c r="E390" s="200"/>
      <c r="F390" s="200"/>
      <c r="G390" s="200"/>
      <c r="H390" s="200"/>
    </row>
    <row r="391" customFormat="false" ht="14.25" hidden="false" customHeight="false" outlineLevel="0" collapsed="false">
      <c r="A391" s="200"/>
      <c r="B391" s="204"/>
      <c r="C391" s="200"/>
      <c r="D391" s="200"/>
      <c r="E391" s="200"/>
      <c r="F391" s="200"/>
      <c r="G391" s="200"/>
      <c r="H391" s="200"/>
    </row>
    <row r="392" customFormat="false" ht="14.25" hidden="false" customHeight="false" outlineLevel="0" collapsed="false">
      <c r="A392" s="200"/>
      <c r="B392" s="204"/>
      <c r="C392" s="200"/>
      <c r="D392" s="200"/>
      <c r="E392" s="200"/>
      <c r="F392" s="200"/>
      <c r="G392" s="200"/>
      <c r="H392" s="200"/>
    </row>
    <row r="393" customFormat="false" ht="14.25" hidden="false" customHeight="false" outlineLevel="0" collapsed="false">
      <c r="A393" s="200"/>
      <c r="B393" s="204"/>
      <c r="C393" s="200"/>
      <c r="D393" s="200"/>
      <c r="E393" s="200"/>
      <c r="F393" s="200"/>
      <c r="G393" s="200"/>
      <c r="H393" s="200"/>
    </row>
    <row r="394" customFormat="false" ht="14.25" hidden="false" customHeight="false" outlineLevel="0" collapsed="false">
      <c r="A394" s="200"/>
      <c r="B394" s="204"/>
      <c r="C394" s="200"/>
      <c r="D394" s="200"/>
      <c r="E394" s="200"/>
      <c r="F394" s="200"/>
      <c r="G394" s="200"/>
      <c r="H394" s="200"/>
    </row>
    <row r="395" customFormat="false" ht="14.25" hidden="false" customHeight="false" outlineLevel="0" collapsed="false">
      <c r="A395" s="200"/>
      <c r="B395" s="204"/>
      <c r="C395" s="200"/>
      <c r="D395" s="200"/>
      <c r="E395" s="200"/>
      <c r="F395" s="200"/>
      <c r="G395" s="200"/>
      <c r="H395" s="200"/>
    </row>
    <row r="396" customFormat="false" ht="14.25" hidden="false" customHeight="false" outlineLevel="0" collapsed="false">
      <c r="A396" s="200"/>
      <c r="B396" s="204"/>
      <c r="C396" s="200"/>
      <c r="D396" s="200"/>
      <c r="E396" s="200"/>
      <c r="F396" s="200"/>
      <c r="G396" s="200"/>
      <c r="H396" s="200"/>
    </row>
    <row r="397" customFormat="false" ht="14.25" hidden="false" customHeight="false" outlineLevel="0" collapsed="false">
      <c r="A397" s="200"/>
      <c r="B397" s="204"/>
      <c r="C397" s="200"/>
      <c r="D397" s="200"/>
      <c r="E397" s="200"/>
      <c r="F397" s="200"/>
      <c r="G397" s="200"/>
      <c r="H397" s="200"/>
    </row>
    <row r="398" customFormat="false" ht="14.25" hidden="false" customHeight="false" outlineLevel="0" collapsed="false">
      <c r="A398" s="200"/>
      <c r="B398" s="204"/>
      <c r="C398" s="200"/>
      <c r="D398" s="200"/>
      <c r="E398" s="200"/>
      <c r="F398" s="200"/>
      <c r="G398" s="200"/>
      <c r="H398" s="200"/>
    </row>
    <row r="399" customFormat="false" ht="14.25" hidden="false" customHeight="false" outlineLevel="0" collapsed="false">
      <c r="A399" s="200"/>
      <c r="B399" s="204"/>
      <c r="C399" s="200"/>
      <c r="D399" s="200"/>
      <c r="E399" s="200"/>
      <c r="F399" s="200"/>
      <c r="G399" s="200"/>
      <c r="H399" s="200"/>
    </row>
    <row r="400" customFormat="false" ht="14.25" hidden="false" customHeight="false" outlineLevel="0" collapsed="false">
      <c r="A400" s="200"/>
      <c r="B400" s="204"/>
      <c r="C400" s="200"/>
      <c r="D400" s="200"/>
      <c r="E400" s="200"/>
      <c r="F400" s="200"/>
      <c r="G400" s="200"/>
      <c r="H400" s="200"/>
    </row>
    <row r="401" customFormat="false" ht="14.25" hidden="false" customHeight="false" outlineLevel="0" collapsed="false">
      <c r="A401" s="200"/>
      <c r="B401" s="204"/>
      <c r="C401" s="200"/>
      <c r="D401" s="200"/>
      <c r="E401" s="200"/>
      <c r="F401" s="200"/>
      <c r="G401" s="200"/>
      <c r="H401" s="200"/>
    </row>
    <row r="402" customFormat="false" ht="14.25" hidden="false" customHeight="false" outlineLevel="0" collapsed="false">
      <c r="A402" s="200"/>
      <c r="B402" s="204"/>
      <c r="C402" s="200"/>
      <c r="D402" s="200"/>
      <c r="E402" s="200"/>
      <c r="F402" s="200"/>
      <c r="G402" s="200"/>
      <c r="H402" s="200"/>
    </row>
    <row r="403" customFormat="false" ht="14.25" hidden="false" customHeight="false" outlineLevel="0" collapsed="false">
      <c r="A403" s="200"/>
      <c r="B403" s="204"/>
      <c r="C403" s="200"/>
      <c r="D403" s="200"/>
      <c r="E403" s="200"/>
      <c r="F403" s="200"/>
      <c r="G403" s="200"/>
      <c r="H403" s="200"/>
    </row>
    <row r="404" customFormat="false" ht="14.25" hidden="false" customHeight="false" outlineLevel="0" collapsed="false">
      <c r="A404" s="200"/>
      <c r="B404" s="204"/>
      <c r="C404" s="200"/>
      <c r="D404" s="200"/>
      <c r="E404" s="200"/>
      <c r="F404" s="200"/>
      <c r="G404" s="200"/>
      <c r="H404" s="200"/>
    </row>
    <row r="405" customFormat="false" ht="14.25" hidden="false" customHeight="false" outlineLevel="0" collapsed="false">
      <c r="A405" s="200"/>
      <c r="B405" s="204"/>
      <c r="C405" s="200"/>
      <c r="D405" s="200"/>
      <c r="E405" s="200"/>
      <c r="F405" s="200"/>
      <c r="G405" s="200"/>
      <c r="H405" s="200"/>
    </row>
    <row r="406" customFormat="false" ht="14.25" hidden="false" customHeight="false" outlineLevel="0" collapsed="false">
      <c r="A406" s="200"/>
      <c r="B406" s="204"/>
      <c r="C406" s="200"/>
      <c r="D406" s="200"/>
      <c r="E406" s="200"/>
      <c r="F406" s="200"/>
      <c r="G406" s="200"/>
      <c r="H406" s="200"/>
    </row>
    <row r="407" customFormat="false" ht="14.25" hidden="false" customHeight="false" outlineLevel="0" collapsed="false">
      <c r="A407" s="200"/>
      <c r="B407" s="204"/>
      <c r="C407" s="200"/>
      <c r="D407" s="200"/>
      <c r="E407" s="200"/>
      <c r="F407" s="200"/>
      <c r="G407" s="200"/>
      <c r="H407" s="200"/>
    </row>
    <row r="408" customFormat="false" ht="14.25" hidden="false" customHeight="false" outlineLevel="0" collapsed="false">
      <c r="A408" s="200"/>
      <c r="B408" s="204"/>
      <c r="C408" s="200"/>
      <c r="D408" s="200"/>
      <c r="E408" s="200"/>
      <c r="F408" s="200"/>
      <c r="G408" s="200"/>
      <c r="H408" s="200"/>
    </row>
    <row r="409" customFormat="false" ht="14.25" hidden="false" customHeight="false" outlineLevel="0" collapsed="false">
      <c r="A409" s="200"/>
      <c r="B409" s="204"/>
      <c r="C409" s="200"/>
      <c r="D409" s="200"/>
      <c r="E409" s="200"/>
      <c r="F409" s="200"/>
      <c r="G409" s="200"/>
      <c r="H409" s="200"/>
    </row>
    <row r="410" customFormat="false" ht="14.25" hidden="false" customHeight="false" outlineLevel="0" collapsed="false">
      <c r="A410" s="200"/>
      <c r="B410" s="204"/>
      <c r="C410" s="200"/>
      <c r="D410" s="200"/>
      <c r="E410" s="200"/>
      <c r="F410" s="200"/>
      <c r="G410" s="200"/>
      <c r="H410" s="200"/>
    </row>
    <row r="411" customFormat="false" ht="14.25" hidden="false" customHeight="false" outlineLevel="0" collapsed="false">
      <c r="A411" s="200"/>
      <c r="B411" s="204"/>
      <c r="C411" s="200"/>
      <c r="D411" s="200"/>
      <c r="E411" s="200"/>
      <c r="F411" s="200"/>
      <c r="G411" s="200"/>
      <c r="H411" s="200"/>
    </row>
    <row r="412" customFormat="false" ht="14.25" hidden="false" customHeight="false" outlineLevel="0" collapsed="false">
      <c r="A412" s="200"/>
      <c r="B412" s="204"/>
      <c r="C412" s="200"/>
      <c r="D412" s="200"/>
      <c r="E412" s="200"/>
      <c r="F412" s="200"/>
      <c r="G412" s="200"/>
      <c r="H412" s="200"/>
    </row>
    <row r="413" customFormat="false" ht="14.25" hidden="false" customHeight="false" outlineLevel="0" collapsed="false">
      <c r="A413" s="200"/>
      <c r="B413" s="204"/>
      <c r="C413" s="200"/>
      <c r="D413" s="200"/>
      <c r="E413" s="200"/>
      <c r="F413" s="200"/>
      <c r="G413" s="200"/>
      <c r="H413" s="200"/>
    </row>
    <row r="414" customFormat="false" ht="14.25" hidden="false" customHeight="false" outlineLevel="0" collapsed="false">
      <c r="A414" s="200"/>
      <c r="B414" s="204"/>
      <c r="C414" s="200"/>
      <c r="D414" s="200"/>
      <c r="E414" s="200"/>
      <c r="F414" s="200"/>
      <c r="G414" s="200"/>
      <c r="H414" s="200"/>
    </row>
    <row r="415" customFormat="false" ht="14.25" hidden="false" customHeight="false" outlineLevel="0" collapsed="false">
      <c r="A415" s="200"/>
      <c r="B415" s="204"/>
      <c r="C415" s="200"/>
      <c r="D415" s="200"/>
      <c r="E415" s="200"/>
      <c r="F415" s="200"/>
      <c r="G415" s="200"/>
      <c r="H415" s="200"/>
    </row>
    <row r="416" customFormat="false" ht="14.25" hidden="false" customHeight="false" outlineLevel="0" collapsed="false">
      <c r="A416" s="200"/>
      <c r="B416" s="204"/>
      <c r="C416" s="200"/>
      <c r="D416" s="200"/>
      <c r="E416" s="200"/>
      <c r="F416" s="200"/>
      <c r="G416" s="200"/>
      <c r="H416" s="200"/>
    </row>
    <row r="417" customFormat="false" ht="14.25" hidden="false" customHeight="false" outlineLevel="0" collapsed="false">
      <c r="A417" s="200"/>
      <c r="B417" s="204"/>
      <c r="C417" s="200"/>
      <c r="D417" s="200"/>
      <c r="E417" s="200"/>
      <c r="F417" s="200"/>
      <c r="G417" s="200"/>
      <c r="H417" s="200"/>
    </row>
    <row r="418" customFormat="false" ht="14.25" hidden="false" customHeight="false" outlineLevel="0" collapsed="false">
      <c r="A418" s="200"/>
      <c r="B418" s="204"/>
      <c r="C418" s="200"/>
      <c r="D418" s="200"/>
      <c r="E418" s="200"/>
      <c r="F418" s="200"/>
      <c r="G418" s="200"/>
      <c r="H418" s="200"/>
    </row>
    <row r="419" customFormat="false" ht="14.25" hidden="false" customHeight="false" outlineLevel="0" collapsed="false">
      <c r="A419" s="200"/>
      <c r="B419" s="204"/>
      <c r="C419" s="200"/>
      <c r="D419" s="200"/>
      <c r="E419" s="200"/>
      <c r="F419" s="200"/>
      <c r="G419" s="200"/>
      <c r="H419" s="200"/>
    </row>
    <row r="420" customFormat="false" ht="14.25" hidden="false" customHeight="false" outlineLevel="0" collapsed="false">
      <c r="A420" s="200"/>
      <c r="B420" s="204"/>
      <c r="C420" s="200"/>
      <c r="D420" s="200"/>
      <c r="E420" s="200"/>
      <c r="F420" s="200"/>
      <c r="G420" s="200"/>
      <c r="H420" s="200"/>
    </row>
    <row r="421" customFormat="false" ht="14.25" hidden="false" customHeight="false" outlineLevel="0" collapsed="false">
      <c r="A421" s="200"/>
      <c r="B421" s="204"/>
      <c r="C421" s="200"/>
      <c r="D421" s="200"/>
      <c r="E421" s="200"/>
      <c r="F421" s="200"/>
      <c r="G421" s="200"/>
      <c r="H421" s="200"/>
    </row>
    <row r="422" customFormat="false" ht="14.25" hidden="false" customHeight="false" outlineLevel="0" collapsed="false">
      <c r="A422" s="200"/>
      <c r="B422" s="204"/>
      <c r="C422" s="200"/>
      <c r="D422" s="200"/>
      <c r="E422" s="200"/>
      <c r="F422" s="200"/>
      <c r="G422" s="200"/>
      <c r="H422" s="200"/>
    </row>
    <row r="423" customFormat="false" ht="14.25" hidden="false" customHeight="false" outlineLevel="0" collapsed="false">
      <c r="A423" s="200"/>
      <c r="B423" s="204"/>
      <c r="C423" s="200"/>
      <c r="D423" s="200"/>
      <c r="E423" s="200"/>
      <c r="F423" s="200"/>
      <c r="G423" s="200"/>
      <c r="H423" s="200"/>
    </row>
    <row r="424" customFormat="false" ht="14.25" hidden="false" customHeight="false" outlineLevel="0" collapsed="false">
      <c r="A424" s="200"/>
      <c r="B424" s="204"/>
      <c r="C424" s="200"/>
      <c r="D424" s="200"/>
      <c r="E424" s="200"/>
      <c r="F424" s="200"/>
      <c r="G424" s="200"/>
      <c r="H424" s="200"/>
    </row>
    <row r="425" customFormat="false" ht="14.25" hidden="false" customHeight="false" outlineLevel="0" collapsed="false">
      <c r="A425" s="200"/>
      <c r="B425" s="204"/>
      <c r="C425" s="200"/>
      <c r="D425" s="200"/>
      <c r="E425" s="200"/>
      <c r="F425" s="200"/>
      <c r="G425" s="200"/>
      <c r="H425" s="200"/>
    </row>
    <row r="426" customFormat="false" ht="14.25" hidden="false" customHeight="false" outlineLevel="0" collapsed="false">
      <c r="A426" s="200"/>
      <c r="B426" s="204"/>
      <c r="C426" s="200"/>
      <c r="D426" s="200"/>
      <c r="E426" s="200"/>
      <c r="F426" s="200"/>
      <c r="G426" s="200"/>
      <c r="H426" s="200"/>
    </row>
    <row r="427" customFormat="false" ht="14.25" hidden="false" customHeight="false" outlineLevel="0" collapsed="false">
      <c r="A427" s="200"/>
      <c r="B427" s="204"/>
      <c r="C427" s="200"/>
      <c r="D427" s="200"/>
      <c r="E427" s="200"/>
      <c r="F427" s="200"/>
      <c r="G427" s="200"/>
      <c r="H427" s="200"/>
    </row>
    <row r="428" customFormat="false" ht="14.25" hidden="false" customHeight="false" outlineLevel="0" collapsed="false">
      <c r="A428" s="200"/>
      <c r="B428" s="204"/>
      <c r="C428" s="200"/>
      <c r="D428" s="200"/>
      <c r="E428" s="200"/>
      <c r="F428" s="200"/>
      <c r="G428" s="200"/>
      <c r="H428" s="200"/>
    </row>
    <row r="429" customFormat="false" ht="14.25" hidden="false" customHeight="false" outlineLevel="0" collapsed="false">
      <c r="A429" s="200"/>
      <c r="B429" s="204"/>
      <c r="C429" s="200"/>
      <c r="D429" s="200"/>
      <c r="E429" s="200"/>
      <c r="F429" s="200"/>
      <c r="G429" s="200"/>
      <c r="H429" s="200"/>
    </row>
    <row r="430" customFormat="false" ht="14.25" hidden="false" customHeight="false" outlineLevel="0" collapsed="false">
      <c r="A430" s="200"/>
      <c r="B430" s="204"/>
      <c r="C430" s="200"/>
      <c r="D430" s="200"/>
      <c r="E430" s="200"/>
      <c r="F430" s="200"/>
      <c r="G430" s="200"/>
      <c r="H430" s="200"/>
    </row>
    <row r="431" customFormat="false" ht="14.25" hidden="false" customHeight="false" outlineLevel="0" collapsed="false">
      <c r="A431" s="200"/>
      <c r="B431" s="204"/>
      <c r="C431" s="200"/>
      <c r="D431" s="200"/>
      <c r="E431" s="200"/>
      <c r="F431" s="200"/>
      <c r="G431" s="200"/>
      <c r="H431" s="200"/>
    </row>
    <row r="432" customFormat="false" ht="14.25" hidden="false" customHeight="false" outlineLevel="0" collapsed="false">
      <c r="A432" s="200"/>
      <c r="B432" s="204"/>
      <c r="C432" s="200"/>
      <c r="D432" s="200"/>
      <c r="E432" s="200"/>
      <c r="F432" s="200"/>
      <c r="G432" s="200"/>
      <c r="H432" s="200"/>
    </row>
    <row r="433" customFormat="false" ht="14.25" hidden="false" customHeight="false" outlineLevel="0" collapsed="false">
      <c r="A433" s="200"/>
      <c r="B433" s="204"/>
      <c r="C433" s="200"/>
      <c r="D433" s="200"/>
      <c r="E433" s="200"/>
      <c r="F433" s="200"/>
      <c r="G433" s="200"/>
      <c r="H433" s="200"/>
    </row>
    <row r="434" customFormat="false" ht="14.25" hidden="false" customHeight="false" outlineLevel="0" collapsed="false">
      <c r="A434" s="200"/>
      <c r="B434" s="204"/>
      <c r="C434" s="200"/>
      <c r="D434" s="200"/>
      <c r="E434" s="200"/>
      <c r="F434" s="200"/>
      <c r="G434" s="200"/>
      <c r="H434" s="200"/>
    </row>
    <row r="435" customFormat="false" ht="14.25" hidden="false" customHeight="false" outlineLevel="0" collapsed="false">
      <c r="A435" s="200"/>
      <c r="B435" s="204"/>
      <c r="C435" s="200"/>
      <c r="D435" s="200"/>
      <c r="E435" s="200"/>
      <c r="F435" s="200"/>
      <c r="G435" s="200"/>
      <c r="H435" s="200"/>
    </row>
    <row r="436" customFormat="false" ht="14.25" hidden="false" customHeight="false" outlineLevel="0" collapsed="false">
      <c r="A436" s="200"/>
      <c r="B436" s="204"/>
      <c r="C436" s="200"/>
      <c r="D436" s="200"/>
      <c r="E436" s="200"/>
      <c r="F436" s="200"/>
      <c r="G436" s="200"/>
      <c r="H436" s="200"/>
    </row>
    <row r="437" customFormat="false" ht="14.25" hidden="false" customHeight="false" outlineLevel="0" collapsed="false">
      <c r="A437" s="200"/>
      <c r="B437" s="204"/>
      <c r="C437" s="200"/>
      <c r="D437" s="200"/>
      <c r="E437" s="200"/>
      <c r="F437" s="200"/>
      <c r="G437" s="200"/>
      <c r="H437" s="200"/>
    </row>
    <row r="438" customFormat="false" ht="14.25" hidden="false" customHeight="false" outlineLevel="0" collapsed="false">
      <c r="A438" s="200"/>
      <c r="B438" s="204"/>
      <c r="C438" s="200"/>
      <c r="D438" s="200"/>
      <c r="E438" s="200"/>
      <c r="F438" s="200"/>
      <c r="G438" s="200"/>
      <c r="H438" s="200"/>
    </row>
    <row r="439" customFormat="false" ht="14.25" hidden="false" customHeight="false" outlineLevel="0" collapsed="false">
      <c r="A439" s="200"/>
      <c r="B439" s="204"/>
      <c r="C439" s="200"/>
      <c r="D439" s="200"/>
      <c r="E439" s="200"/>
      <c r="F439" s="200"/>
      <c r="G439" s="200"/>
      <c r="H439" s="200"/>
    </row>
    <row r="440" customFormat="false" ht="14.25" hidden="false" customHeight="false" outlineLevel="0" collapsed="false">
      <c r="A440" s="200"/>
      <c r="B440" s="204"/>
      <c r="C440" s="200"/>
      <c r="D440" s="200"/>
      <c r="E440" s="200"/>
      <c r="F440" s="200"/>
      <c r="G440" s="200"/>
      <c r="H440" s="200"/>
    </row>
    <row r="441" customFormat="false" ht="14.25" hidden="false" customHeight="false" outlineLevel="0" collapsed="false">
      <c r="A441" s="200"/>
      <c r="B441" s="204"/>
      <c r="C441" s="200"/>
      <c r="D441" s="200"/>
      <c r="E441" s="200"/>
      <c r="F441" s="200"/>
      <c r="G441" s="200"/>
      <c r="H441" s="200"/>
    </row>
    <row r="442" customFormat="false" ht="14.25" hidden="false" customHeight="false" outlineLevel="0" collapsed="false">
      <c r="A442" s="200"/>
      <c r="B442" s="204"/>
      <c r="C442" s="200"/>
      <c r="D442" s="200"/>
      <c r="E442" s="200"/>
      <c r="F442" s="200"/>
      <c r="G442" s="200"/>
      <c r="H442" s="200"/>
    </row>
    <row r="443" customFormat="false" ht="14.25" hidden="false" customHeight="false" outlineLevel="0" collapsed="false">
      <c r="A443" s="200"/>
      <c r="B443" s="204"/>
      <c r="C443" s="200"/>
      <c r="D443" s="200"/>
      <c r="E443" s="200"/>
      <c r="F443" s="200"/>
      <c r="G443" s="200"/>
      <c r="H443" s="200"/>
    </row>
    <row r="444" customFormat="false" ht="14.25" hidden="false" customHeight="false" outlineLevel="0" collapsed="false">
      <c r="A444" s="200"/>
      <c r="B444" s="204"/>
      <c r="C444" s="200"/>
      <c r="D444" s="200"/>
      <c r="E444" s="200"/>
      <c r="F444" s="200"/>
      <c r="G444" s="200"/>
      <c r="H444" s="200"/>
    </row>
    <row r="445" customFormat="false" ht="14.25" hidden="false" customHeight="false" outlineLevel="0" collapsed="false">
      <c r="A445" s="200"/>
      <c r="B445" s="204"/>
      <c r="C445" s="200"/>
      <c r="D445" s="200"/>
      <c r="E445" s="200"/>
      <c r="F445" s="200"/>
      <c r="G445" s="200"/>
      <c r="H445" s="200"/>
    </row>
    <row r="446" customFormat="false" ht="14.25" hidden="false" customHeight="false" outlineLevel="0" collapsed="false">
      <c r="A446" s="200"/>
      <c r="B446" s="204"/>
      <c r="C446" s="200"/>
      <c r="D446" s="200"/>
      <c r="E446" s="200"/>
      <c r="F446" s="200"/>
      <c r="G446" s="200"/>
      <c r="H446" s="200"/>
    </row>
    <row r="447" customFormat="false" ht="14.25" hidden="false" customHeight="false" outlineLevel="0" collapsed="false">
      <c r="A447" s="200"/>
      <c r="B447" s="204"/>
      <c r="C447" s="200"/>
      <c r="D447" s="200"/>
      <c r="E447" s="200"/>
      <c r="F447" s="200"/>
      <c r="G447" s="200"/>
      <c r="H447" s="200"/>
    </row>
    <row r="448" customFormat="false" ht="14.25" hidden="false" customHeight="false" outlineLevel="0" collapsed="false">
      <c r="A448" s="200"/>
      <c r="B448" s="204"/>
      <c r="C448" s="200"/>
      <c r="D448" s="200"/>
      <c r="E448" s="200"/>
      <c r="F448" s="200"/>
      <c r="G448" s="200"/>
      <c r="H448" s="200"/>
    </row>
    <row r="449" customFormat="false" ht="14.25" hidden="false" customHeight="false" outlineLevel="0" collapsed="false">
      <c r="A449" s="200"/>
      <c r="B449" s="204"/>
      <c r="C449" s="200"/>
      <c r="D449" s="200"/>
      <c r="E449" s="200"/>
      <c r="F449" s="200"/>
      <c r="G449" s="200"/>
      <c r="H449" s="200"/>
    </row>
    <row r="450" customFormat="false" ht="14.25" hidden="false" customHeight="false" outlineLevel="0" collapsed="false">
      <c r="A450" s="200"/>
      <c r="B450" s="204"/>
      <c r="C450" s="200"/>
      <c r="D450" s="200"/>
      <c r="E450" s="200"/>
      <c r="F450" s="200"/>
      <c r="G450" s="200"/>
      <c r="H450" s="200"/>
    </row>
    <row r="451" customFormat="false" ht="14.25" hidden="false" customHeight="false" outlineLevel="0" collapsed="false">
      <c r="A451" s="200"/>
      <c r="B451" s="204"/>
      <c r="C451" s="200"/>
      <c r="D451" s="200"/>
      <c r="E451" s="200"/>
      <c r="F451" s="200"/>
      <c r="G451" s="200"/>
      <c r="H451" s="200"/>
    </row>
    <row r="452" customFormat="false" ht="14.25" hidden="false" customHeight="false" outlineLevel="0" collapsed="false">
      <c r="A452" s="200"/>
      <c r="B452" s="204"/>
      <c r="C452" s="200"/>
      <c r="D452" s="200"/>
      <c r="E452" s="200"/>
      <c r="F452" s="200"/>
      <c r="G452" s="200"/>
      <c r="H452" s="200"/>
    </row>
    <row r="453" customFormat="false" ht="14.25" hidden="false" customHeight="false" outlineLevel="0" collapsed="false">
      <c r="A453" s="200"/>
      <c r="B453" s="204"/>
      <c r="C453" s="200"/>
      <c r="D453" s="200"/>
      <c r="E453" s="200"/>
      <c r="F453" s="200"/>
      <c r="G453" s="200"/>
      <c r="H453" s="200"/>
    </row>
    <row r="454" customFormat="false" ht="14.25" hidden="false" customHeight="false" outlineLevel="0" collapsed="false">
      <c r="A454" s="200"/>
      <c r="B454" s="204"/>
      <c r="C454" s="200"/>
      <c r="D454" s="200"/>
      <c r="E454" s="200"/>
      <c r="F454" s="200"/>
      <c r="G454" s="200"/>
      <c r="H454" s="200"/>
    </row>
    <row r="455" customFormat="false" ht="14.25" hidden="false" customHeight="false" outlineLevel="0" collapsed="false">
      <c r="A455" s="200"/>
      <c r="B455" s="204"/>
      <c r="C455" s="200"/>
      <c r="D455" s="200"/>
      <c r="E455" s="200"/>
      <c r="F455" s="200"/>
      <c r="G455" s="200"/>
      <c r="H455" s="200"/>
    </row>
    <row r="456" customFormat="false" ht="14.25" hidden="false" customHeight="false" outlineLevel="0" collapsed="false">
      <c r="A456" s="200"/>
      <c r="B456" s="204"/>
      <c r="C456" s="200"/>
      <c r="D456" s="200"/>
      <c r="E456" s="200"/>
      <c r="F456" s="200"/>
      <c r="G456" s="200"/>
      <c r="H456" s="200"/>
    </row>
    <row r="457" customFormat="false" ht="14.25" hidden="false" customHeight="false" outlineLevel="0" collapsed="false">
      <c r="A457" s="200"/>
      <c r="B457" s="204"/>
      <c r="C457" s="200"/>
      <c r="D457" s="200"/>
      <c r="E457" s="200"/>
      <c r="F457" s="200"/>
      <c r="G457" s="200"/>
      <c r="H457" s="200"/>
    </row>
    <row r="458" customFormat="false" ht="14.25" hidden="false" customHeight="false" outlineLevel="0" collapsed="false">
      <c r="A458" s="200"/>
      <c r="B458" s="204"/>
      <c r="C458" s="200"/>
      <c r="D458" s="200"/>
      <c r="E458" s="200"/>
      <c r="F458" s="200"/>
      <c r="G458" s="200"/>
      <c r="H458" s="200"/>
    </row>
    <row r="459" customFormat="false" ht="14.25" hidden="false" customHeight="false" outlineLevel="0" collapsed="false">
      <c r="A459" s="200"/>
      <c r="B459" s="204"/>
      <c r="C459" s="200"/>
      <c r="D459" s="200"/>
      <c r="E459" s="200"/>
      <c r="F459" s="200"/>
      <c r="G459" s="200"/>
      <c r="H459" s="200"/>
    </row>
    <row r="460" customFormat="false" ht="14.25" hidden="false" customHeight="false" outlineLevel="0" collapsed="false">
      <c r="A460" s="200"/>
      <c r="B460" s="204"/>
      <c r="C460" s="200"/>
      <c r="D460" s="200"/>
      <c r="E460" s="200"/>
      <c r="F460" s="200"/>
      <c r="G460" s="200"/>
      <c r="H460" s="200"/>
    </row>
    <row r="461" customFormat="false" ht="14.25" hidden="false" customHeight="false" outlineLevel="0" collapsed="false">
      <c r="A461" s="200"/>
      <c r="B461" s="204"/>
      <c r="C461" s="200"/>
      <c r="D461" s="200"/>
      <c r="E461" s="200"/>
      <c r="F461" s="200"/>
      <c r="G461" s="200"/>
      <c r="H461" s="200"/>
    </row>
    <row r="462" customFormat="false" ht="14.25" hidden="false" customHeight="false" outlineLevel="0" collapsed="false">
      <c r="A462" s="200"/>
      <c r="B462" s="204"/>
      <c r="C462" s="200"/>
      <c r="D462" s="200"/>
      <c r="E462" s="200"/>
      <c r="F462" s="200"/>
      <c r="G462" s="200"/>
      <c r="H462" s="200"/>
    </row>
    <row r="463" customFormat="false" ht="14.25" hidden="false" customHeight="false" outlineLevel="0" collapsed="false">
      <c r="A463" s="200"/>
      <c r="B463" s="204"/>
      <c r="C463" s="200"/>
      <c r="D463" s="200"/>
      <c r="E463" s="200"/>
      <c r="F463" s="200"/>
      <c r="G463" s="200"/>
      <c r="H463" s="200"/>
    </row>
    <row r="464" customFormat="false" ht="14.25" hidden="false" customHeight="false" outlineLevel="0" collapsed="false">
      <c r="A464" s="200"/>
      <c r="B464" s="204"/>
      <c r="C464" s="200"/>
      <c r="D464" s="200"/>
      <c r="E464" s="200"/>
      <c r="F464" s="200"/>
      <c r="G464" s="200"/>
      <c r="H464" s="200"/>
    </row>
    <row r="465" customFormat="false" ht="14.25" hidden="false" customHeight="false" outlineLevel="0" collapsed="false">
      <c r="A465" s="200"/>
      <c r="B465" s="204"/>
      <c r="C465" s="200"/>
      <c r="D465" s="200"/>
      <c r="E465" s="200"/>
      <c r="F465" s="200"/>
      <c r="G465" s="200"/>
      <c r="H465" s="200"/>
    </row>
    <row r="466" customFormat="false" ht="14.25" hidden="false" customHeight="false" outlineLevel="0" collapsed="false">
      <c r="A466" s="200"/>
      <c r="B466" s="204"/>
      <c r="C466" s="200"/>
      <c r="D466" s="200"/>
      <c r="E466" s="200"/>
      <c r="F466" s="200"/>
      <c r="G466" s="200"/>
      <c r="H466" s="200"/>
    </row>
    <row r="467" customFormat="false" ht="14.25" hidden="false" customHeight="false" outlineLevel="0" collapsed="false">
      <c r="A467" s="200"/>
      <c r="B467" s="204"/>
      <c r="C467" s="200"/>
      <c r="D467" s="200"/>
      <c r="E467" s="200"/>
      <c r="F467" s="200"/>
      <c r="G467" s="200"/>
      <c r="H467" s="200"/>
    </row>
    <row r="468" customFormat="false" ht="14.25" hidden="false" customHeight="false" outlineLevel="0" collapsed="false">
      <c r="A468" s="200"/>
      <c r="B468" s="204"/>
      <c r="C468" s="200"/>
      <c r="D468" s="200"/>
      <c r="E468" s="200"/>
      <c r="F468" s="200"/>
      <c r="G468" s="200"/>
      <c r="H468" s="200"/>
    </row>
    <row r="469" customFormat="false" ht="14.25" hidden="false" customHeight="false" outlineLevel="0" collapsed="false">
      <c r="A469" s="200"/>
      <c r="B469" s="204"/>
      <c r="C469" s="200"/>
      <c r="D469" s="200"/>
      <c r="E469" s="200"/>
      <c r="F469" s="200"/>
      <c r="G469" s="200"/>
      <c r="H469" s="200"/>
    </row>
    <row r="470" customFormat="false" ht="14.25" hidden="false" customHeight="false" outlineLevel="0" collapsed="false">
      <c r="A470" s="200"/>
      <c r="B470" s="204"/>
      <c r="C470" s="200"/>
      <c r="D470" s="200"/>
      <c r="E470" s="200"/>
      <c r="F470" s="200"/>
      <c r="G470" s="200"/>
      <c r="H470" s="200"/>
    </row>
    <row r="471" customFormat="false" ht="14.25" hidden="false" customHeight="false" outlineLevel="0" collapsed="false">
      <c r="A471" s="200"/>
      <c r="B471" s="204"/>
      <c r="C471" s="200"/>
      <c r="D471" s="200"/>
      <c r="E471" s="200"/>
      <c r="F471" s="200"/>
      <c r="G471" s="200"/>
      <c r="H471" s="200"/>
    </row>
    <row r="472" customFormat="false" ht="14.25" hidden="false" customHeight="false" outlineLevel="0" collapsed="false">
      <c r="A472" s="200"/>
      <c r="B472" s="204"/>
      <c r="C472" s="200"/>
      <c r="D472" s="200"/>
      <c r="E472" s="200"/>
      <c r="F472" s="200"/>
      <c r="G472" s="200"/>
      <c r="H472" s="200"/>
    </row>
    <row r="473" customFormat="false" ht="14.25" hidden="false" customHeight="false" outlineLevel="0" collapsed="false">
      <c r="A473" s="200"/>
      <c r="B473" s="204"/>
      <c r="C473" s="200"/>
      <c r="D473" s="200"/>
      <c r="E473" s="200"/>
      <c r="F473" s="200"/>
      <c r="G473" s="200"/>
      <c r="H473" s="200"/>
    </row>
    <row r="474" customFormat="false" ht="14.25" hidden="false" customHeight="false" outlineLevel="0" collapsed="false">
      <c r="A474" s="200"/>
      <c r="B474" s="204"/>
      <c r="C474" s="200"/>
      <c r="D474" s="200"/>
      <c r="E474" s="200"/>
      <c r="F474" s="200"/>
      <c r="G474" s="200"/>
      <c r="H474" s="200"/>
    </row>
    <row r="475" customFormat="false" ht="14.25" hidden="false" customHeight="false" outlineLevel="0" collapsed="false">
      <c r="A475" s="200"/>
      <c r="B475" s="204"/>
      <c r="C475" s="200"/>
      <c r="D475" s="200"/>
      <c r="E475" s="200"/>
      <c r="F475" s="200"/>
      <c r="G475" s="200"/>
      <c r="H475" s="200"/>
    </row>
    <row r="476" customFormat="false" ht="14.25" hidden="false" customHeight="false" outlineLevel="0" collapsed="false">
      <c r="A476" s="200"/>
      <c r="B476" s="204"/>
      <c r="C476" s="200"/>
      <c r="D476" s="200"/>
      <c r="E476" s="200"/>
      <c r="F476" s="200"/>
      <c r="G476" s="200"/>
      <c r="H476" s="200"/>
    </row>
    <row r="477" customFormat="false" ht="14.25" hidden="false" customHeight="false" outlineLevel="0" collapsed="false">
      <c r="A477" s="200"/>
      <c r="B477" s="204"/>
      <c r="C477" s="200"/>
      <c r="D477" s="200"/>
      <c r="E477" s="200"/>
      <c r="F477" s="200"/>
      <c r="G477" s="200"/>
      <c r="H477" s="200"/>
    </row>
    <row r="478" customFormat="false" ht="14.25" hidden="false" customHeight="false" outlineLevel="0" collapsed="false">
      <c r="A478" s="200"/>
      <c r="B478" s="204"/>
      <c r="C478" s="200"/>
      <c r="D478" s="200"/>
      <c r="E478" s="200"/>
      <c r="F478" s="200"/>
      <c r="G478" s="200"/>
      <c r="H478" s="200"/>
    </row>
    <row r="479" customFormat="false" ht="14.25" hidden="false" customHeight="false" outlineLevel="0" collapsed="false">
      <c r="A479" s="200"/>
      <c r="B479" s="204"/>
      <c r="C479" s="200"/>
      <c r="D479" s="200"/>
      <c r="E479" s="200"/>
      <c r="F479" s="200"/>
      <c r="G479" s="200"/>
      <c r="H479" s="200"/>
    </row>
    <row r="480" customFormat="false" ht="14.25" hidden="false" customHeight="false" outlineLevel="0" collapsed="false">
      <c r="A480" s="200"/>
      <c r="B480" s="204"/>
      <c r="C480" s="200"/>
      <c r="D480" s="200"/>
      <c r="E480" s="200"/>
      <c r="F480" s="200"/>
      <c r="G480" s="200"/>
      <c r="H480" s="200"/>
    </row>
    <row r="481" customFormat="false" ht="14.25" hidden="false" customHeight="false" outlineLevel="0" collapsed="false">
      <c r="A481" s="200"/>
      <c r="B481" s="204"/>
      <c r="C481" s="200"/>
      <c r="D481" s="200"/>
      <c r="E481" s="200"/>
      <c r="F481" s="200"/>
      <c r="G481" s="200"/>
      <c r="H481" s="200"/>
    </row>
    <row r="482" customFormat="false" ht="14.25" hidden="false" customHeight="false" outlineLevel="0" collapsed="false">
      <c r="A482" s="200"/>
      <c r="B482" s="204"/>
      <c r="C482" s="200"/>
      <c r="D482" s="200"/>
      <c r="E482" s="200"/>
      <c r="F482" s="200"/>
      <c r="G482" s="200"/>
      <c r="H482" s="200"/>
    </row>
    <row r="483" customFormat="false" ht="14.25" hidden="false" customHeight="false" outlineLevel="0" collapsed="false">
      <c r="A483" s="200"/>
      <c r="B483" s="204"/>
      <c r="C483" s="200"/>
      <c r="D483" s="200"/>
      <c r="E483" s="200"/>
      <c r="F483" s="200"/>
      <c r="G483" s="200"/>
      <c r="H483" s="200"/>
    </row>
    <row r="484" customFormat="false" ht="14.25" hidden="false" customHeight="false" outlineLevel="0" collapsed="false">
      <c r="A484" s="200"/>
      <c r="B484" s="204"/>
      <c r="C484" s="200"/>
      <c r="D484" s="200"/>
      <c r="E484" s="200"/>
      <c r="F484" s="200"/>
      <c r="G484" s="200"/>
      <c r="H484" s="200"/>
    </row>
    <row r="485" customFormat="false" ht="14.25" hidden="false" customHeight="false" outlineLevel="0" collapsed="false">
      <c r="A485" s="200"/>
      <c r="B485" s="204"/>
      <c r="C485" s="200"/>
      <c r="D485" s="200"/>
      <c r="E485" s="200"/>
      <c r="F485" s="200"/>
      <c r="G485" s="200"/>
      <c r="H485" s="200"/>
    </row>
    <row r="486" customFormat="false" ht="14.25" hidden="false" customHeight="false" outlineLevel="0" collapsed="false">
      <c r="A486" s="200"/>
      <c r="B486" s="204"/>
      <c r="C486" s="200"/>
      <c r="D486" s="200"/>
      <c r="E486" s="200"/>
      <c r="F486" s="200"/>
      <c r="G486" s="200"/>
      <c r="H486" s="200"/>
    </row>
    <row r="487" customFormat="false" ht="14.25" hidden="false" customHeight="false" outlineLevel="0" collapsed="false">
      <c r="A487" s="200"/>
      <c r="B487" s="204"/>
      <c r="C487" s="200"/>
      <c r="D487" s="200"/>
      <c r="E487" s="200"/>
      <c r="F487" s="200"/>
      <c r="G487" s="200"/>
      <c r="H487" s="200"/>
    </row>
    <row r="488" customFormat="false" ht="14.25" hidden="false" customHeight="false" outlineLevel="0" collapsed="false">
      <c r="A488" s="200"/>
      <c r="B488" s="204"/>
      <c r="C488" s="200"/>
      <c r="D488" s="200"/>
      <c r="E488" s="200"/>
      <c r="F488" s="200"/>
      <c r="G488" s="200"/>
      <c r="H488" s="200"/>
    </row>
    <row r="489" customFormat="false" ht="14.25" hidden="false" customHeight="false" outlineLevel="0" collapsed="false">
      <c r="A489" s="200"/>
      <c r="B489" s="204"/>
      <c r="C489" s="200"/>
      <c r="D489" s="200"/>
      <c r="E489" s="200"/>
      <c r="F489" s="200"/>
      <c r="G489" s="200"/>
      <c r="H489" s="200"/>
    </row>
    <row r="490" customFormat="false" ht="14.25" hidden="false" customHeight="false" outlineLevel="0" collapsed="false">
      <c r="A490" s="200"/>
      <c r="B490" s="204"/>
      <c r="C490" s="200"/>
      <c r="D490" s="200"/>
      <c r="E490" s="200"/>
      <c r="F490" s="200"/>
      <c r="G490" s="200"/>
      <c r="H490" s="200"/>
    </row>
    <row r="491" customFormat="false" ht="14.25" hidden="false" customHeight="false" outlineLevel="0" collapsed="false">
      <c r="A491" s="200"/>
      <c r="B491" s="204"/>
      <c r="C491" s="200"/>
      <c r="D491" s="200"/>
      <c r="E491" s="200"/>
      <c r="F491" s="200"/>
      <c r="G491" s="200"/>
      <c r="H491" s="200"/>
    </row>
    <row r="492" customFormat="false" ht="14.25" hidden="false" customHeight="false" outlineLevel="0" collapsed="false">
      <c r="A492" s="200"/>
      <c r="B492" s="204"/>
      <c r="C492" s="200"/>
      <c r="D492" s="200"/>
      <c r="E492" s="200"/>
      <c r="F492" s="200"/>
      <c r="G492" s="200"/>
      <c r="H492" s="200"/>
    </row>
    <row r="493" customFormat="false" ht="14.25" hidden="false" customHeight="false" outlineLevel="0" collapsed="false">
      <c r="A493" s="200"/>
      <c r="B493" s="204"/>
      <c r="C493" s="200"/>
      <c r="D493" s="200"/>
      <c r="E493" s="200"/>
      <c r="F493" s="200"/>
      <c r="G493" s="200"/>
      <c r="H493" s="200"/>
    </row>
    <row r="494" customFormat="false" ht="14.25" hidden="false" customHeight="false" outlineLevel="0" collapsed="false">
      <c r="A494" s="200"/>
      <c r="B494" s="204"/>
      <c r="C494" s="200"/>
      <c r="D494" s="200"/>
      <c r="E494" s="200"/>
      <c r="F494" s="200"/>
      <c r="G494" s="200"/>
      <c r="H494" s="200"/>
    </row>
    <row r="495" customFormat="false" ht="14.25" hidden="false" customHeight="false" outlineLevel="0" collapsed="false">
      <c r="A495" s="200"/>
      <c r="B495" s="204"/>
      <c r="C495" s="200"/>
      <c r="D495" s="200"/>
      <c r="E495" s="200"/>
      <c r="F495" s="200"/>
      <c r="G495" s="200"/>
      <c r="H495" s="200"/>
    </row>
    <row r="496" customFormat="false" ht="14.25" hidden="false" customHeight="false" outlineLevel="0" collapsed="false">
      <c r="A496" s="200"/>
      <c r="B496" s="204"/>
      <c r="C496" s="200"/>
      <c r="D496" s="200"/>
      <c r="E496" s="200"/>
      <c r="F496" s="200"/>
      <c r="G496" s="200"/>
      <c r="H496" s="200"/>
    </row>
    <row r="497" customFormat="false" ht="14.25" hidden="false" customHeight="false" outlineLevel="0" collapsed="false">
      <c r="A497" s="200"/>
      <c r="B497" s="204"/>
      <c r="C497" s="200"/>
      <c r="D497" s="200"/>
      <c r="E497" s="200"/>
      <c r="F497" s="200"/>
      <c r="G497" s="200"/>
      <c r="H497" s="200"/>
    </row>
    <row r="498" customFormat="false" ht="14.25" hidden="false" customHeight="false" outlineLevel="0" collapsed="false">
      <c r="A498" s="200"/>
      <c r="B498" s="204"/>
      <c r="C498" s="200"/>
      <c r="D498" s="200"/>
      <c r="E498" s="200"/>
      <c r="F498" s="200"/>
      <c r="G498" s="200"/>
      <c r="H498" s="200"/>
    </row>
    <row r="499" customFormat="false" ht="14.25" hidden="false" customHeight="false" outlineLevel="0" collapsed="false">
      <c r="A499" s="200"/>
      <c r="B499" s="204"/>
      <c r="C499" s="200"/>
      <c r="D499" s="200"/>
      <c r="E499" s="200"/>
      <c r="F499" s="200"/>
      <c r="G499" s="200"/>
      <c r="H499" s="200"/>
    </row>
    <row r="500" customFormat="false" ht="14.25" hidden="false" customHeight="false" outlineLevel="0" collapsed="false">
      <c r="A500" s="200"/>
      <c r="B500" s="204"/>
      <c r="C500" s="200"/>
      <c r="D500" s="200"/>
      <c r="E500" s="200"/>
      <c r="F500" s="200"/>
      <c r="G500" s="200"/>
      <c r="H500" s="200"/>
    </row>
    <row r="501" customFormat="false" ht="14.25" hidden="false" customHeight="false" outlineLevel="0" collapsed="false">
      <c r="A501" s="200"/>
      <c r="B501" s="204"/>
      <c r="C501" s="200"/>
      <c r="D501" s="200"/>
      <c r="E501" s="200"/>
      <c r="F501" s="200"/>
      <c r="G501" s="200"/>
      <c r="H501" s="200"/>
    </row>
    <row r="502" customFormat="false" ht="14.25" hidden="false" customHeight="false" outlineLevel="0" collapsed="false">
      <c r="A502" s="200"/>
      <c r="B502" s="204"/>
      <c r="C502" s="200"/>
      <c r="D502" s="200"/>
      <c r="E502" s="200"/>
      <c r="F502" s="200"/>
      <c r="G502" s="200"/>
      <c r="H502" s="200"/>
    </row>
    <row r="503" customFormat="false" ht="14.25" hidden="false" customHeight="false" outlineLevel="0" collapsed="false">
      <c r="A503" s="200"/>
      <c r="B503" s="204"/>
      <c r="C503" s="200"/>
      <c r="D503" s="200"/>
      <c r="E503" s="200"/>
      <c r="F503" s="200"/>
      <c r="G503" s="200"/>
      <c r="H503" s="200"/>
    </row>
    <row r="504" customFormat="false" ht="14.25" hidden="false" customHeight="false" outlineLevel="0" collapsed="false">
      <c r="A504" s="200"/>
      <c r="B504" s="204"/>
      <c r="C504" s="200"/>
      <c r="D504" s="200"/>
      <c r="E504" s="200"/>
      <c r="F504" s="200"/>
      <c r="G504" s="200"/>
      <c r="H504" s="200"/>
    </row>
    <row r="505" customFormat="false" ht="14.25" hidden="false" customHeight="false" outlineLevel="0" collapsed="false">
      <c r="A505" s="200"/>
      <c r="B505" s="204"/>
      <c r="C505" s="200"/>
      <c r="D505" s="200"/>
      <c r="E505" s="200"/>
      <c r="F505" s="200"/>
      <c r="G505" s="200"/>
      <c r="H505" s="200"/>
    </row>
    <row r="506" customFormat="false" ht="14.25" hidden="false" customHeight="false" outlineLevel="0" collapsed="false">
      <c r="A506" s="200"/>
      <c r="B506" s="204"/>
      <c r="C506" s="200"/>
      <c r="D506" s="200"/>
      <c r="E506" s="200"/>
      <c r="F506" s="200"/>
      <c r="G506" s="200"/>
      <c r="H506" s="200"/>
    </row>
    <row r="507" customFormat="false" ht="14.25" hidden="false" customHeight="false" outlineLevel="0" collapsed="false">
      <c r="A507" s="200"/>
      <c r="B507" s="204"/>
      <c r="C507" s="200"/>
      <c r="D507" s="200"/>
      <c r="E507" s="200"/>
      <c r="F507" s="200"/>
      <c r="G507" s="200"/>
      <c r="H507" s="200"/>
    </row>
    <row r="508" customFormat="false" ht="14.25" hidden="false" customHeight="false" outlineLevel="0" collapsed="false">
      <c r="A508" s="200"/>
      <c r="B508" s="204"/>
      <c r="C508" s="200"/>
      <c r="D508" s="200"/>
      <c r="E508" s="200"/>
      <c r="F508" s="200"/>
      <c r="G508" s="200"/>
      <c r="H508" s="200"/>
    </row>
    <row r="509" customFormat="false" ht="14.25" hidden="false" customHeight="false" outlineLevel="0" collapsed="false">
      <c r="A509" s="200"/>
      <c r="B509" s="204"/>
      <c r="C509" s="200"/>
      <c r="D509" s="200"/>
      <c r="E509" s="200"/>
      <c r="F509" s="200"/>
      <c r="G509" s="200"/>
      <c r="H509" s="200"/>
    </row>
    <row r="510" customFormat="false" ht="14.25" hidden="false" customHeight="false" outlineLevel="0" collapsed="false">
      <c r="A510" s="200"/>
      <c r="B510" s="204"/>
      <c r="C510" s="200"/>
      <c r="D510" s="200"/>
      <c r="E510" s="200"/>
      <c r="F510" s="200"/>
      <c r="G510" s="200"/>
      <c r="H510" s="200"/>
    </row>
    <row r="511" customFormat="false" ht="14.25" hidden="false" customHeight="false" outlineLevel="0" collapsed="false">
      <c r="A511" s="200"/>
      <c r="B511" s="204"/>
      <c r="C511" s="200"/>
      <c r="D511" s="200"/>
      <c r="E511" s="200"/>
      <c r="F511" s="200"/>
      <c r="G511" s="200"/>
      <c r="H511" s="200"/>
    </row>
    <row r="512" customFormat="false" ht="14.25" hidden="false" customHeight="false" outlineLevel="0" collapsed="false">
      <c r="A512" s="200"/>
      <c r="B512" s="204"/>
      <c r="C512" s="200"/>
      <c r="D512" s="200"/>
      <c r="E512" s="200"/>
      <c r="F512" s="200"/>
      <c r="G512" s="200"/>
      <c r="H512" s="200"/>
    </row>
    <row r="513" customFormat="false" ht="14.25" hidden="false" customHeight="false" outlineLevel="0" collapsed="false">
      <c r="A513" s="200"/>
      <c r="B513" s="204"/>
      <c r="C513" s="200"/>
      <c r="D513" s="200"/>
      <c r="E513" s="200"/>
      <c r="F513" s="200"/>
      <c r="G513" s="200"/>
      <c r="H513" s="200"/>
    </row>
    <row r="514" customFormat="false" ht="14.25" hidden="false" customHeight="false" outlineLevel="0" collapsed="false">
      <c r="A514" s="200"/>
      <c r="B514" s="204"/>
      <c r="C514" s="200"/>
      <c r="D514" s="200"/>
      <c r="E514" s="200"/>
      <c r="F514" s="200"/>
      <c r="G514" s="200"/>
      <c r="H514" s="200"/>
    </row>
    <row r="515" customFormat="false" ht="14.25" hidden="false" customHeight="false" outlineLevel="0" collapsed="false">
      <c r="A515" s="200"/>
      <c r="B515" s="204"/>
      <c r="C515" s="200"/>
      <c r="D515" s="200"/>
      <c r="E515" s="200"/>
      <c r="F515" s="200"/>
      <c r="G515" s="200"/>
      <c r="H515" s="200"/>
    </row>
    <row r="516" customFormat="false" ht="14.25" hidden="false" customHeight="false" outlineLevel="0" collapsed="false">
      <c r="A516" s="200"/>
      <c r="B516" s="204"/>
      <c r="C516" s="200"/>
      <c r="D516" s="200"/>
      <c r="E516" s="200"/>
      <c r="F516" s="200"/>
      <c r="G516" s="200"/>
      <c r="H516" s="200"/>
    </row>
    <row r="517" customFormat="false" ht="14.25" hidden="false" customHeight="false" outlineLevel="0" collapsed="false">
      <c r="A517" s="200"/>
      <c r="B517" s="204"/>
      <c r="C517" s="200"/>
      <c r="D517" s="200"/>
      <c r="E517" s="200"/>
      <c r="F517" s="200"/>
      <c r="G517" s="200"/>
      <c r="H517" s="200"/>
    </row>
    <row r="518" customFormat="false" ht="14.25" hidden="false" customHeight="false" outlineLevel="0" collapsed="false">
      <c r="A518" s="200"/>
      <c r="B518" s="204"/>
      <c r="C518" s="200"/>
      <c r="D518" s="200"/>
      <c r="E518" s="200"/>
      <c r="F518" s="200"/>
      <c r="G518" s="200"/>
      <c r="H518" s="200"/>
    </row>
    <row r="519" customFormat="false" ht="14.25" hidden="false" customHeight="false" outlineLevel="0" collapsed="false">
      <c r="A519" s="200"/>
      <c r="B519" s="204"/>
      <c r="C519" s="200"/>
      <c r="D519" s="200"/>
      <c r="E519" s="200"/>
      <c r="F519" s="200"/>
      <c r="G519" s="200"/>
      <c r="H519" s="200"/>
    </row>
    <row r="520" customFormat="false" ht="14.25" hidden="false" customHeight="false" outlineLevel="0" collapsed="false">
      <c r="A520" s="200"/>
      <c r="B520" s="204"/>
      <c r="C520" s="200"/>
      <c r="D520" s="200"/>
      <c r="E520" s="200"/>
      <c r="F520" s="200"/>
      <c r="G520" s="200"/>
      <c r="H520" s="200"/>
    </row>
    <row r="521" customFormat="false" ht="14.25" hidden="false" customHeight="false" outlineLevel="0" collapsed="false">
      <c r="A521" s="200"/>
      <c r="B521" s="204"/>
      <c r="C521" s="200"/>
      <c r="D521" s="200"/>
      <c r="E521" s="200"/>
      <c r="F521" s="200"/>
      <c r="G521" s="200"/>
      <c r="H521" s="200"/>
    </row>
    <row r="522" customFormat="false" ht="14.25" hidden="false" customHeight="false" outlineLevel="0" collapsed="false">
      <c r="A522" s="200"/>
      <c r="B522" s="204"/>
      <c r="C522" s="200"/>
      <c r="D522" s="200"/>
      <c r="E522" s="200"/>
      <c r="F522" s="200"/>
      <c r="G522" s="200"/>
      <c r="H522" s="200"/>
    </row>
    <row r="523" customFormat="false" ht="14.25" hidden="false" customHeight="false" outlineLevel="0" collapsed="false">
      <c r="A523" s="200"/>
      <c r="B523" s="204"/>
      <c r="C523" s="200"/>
      <c r="D523" s="200"/>
      <c r="E523" s="200"/>
      <c r="F523" s="200"/>
      <c r="G523" s="200"/>
      <c r="H523" s="200"/>
    </row>
    <row r="524" customFormat="false" ht="14.25" hidden="false" customHeight="false" outlineLevel="0" collapsed="false">
      <c r="A524" s="200"/>
      <c r="B524" s="204"/>
      <c r="C524" s="200"/>
      <c r="D524" s="200"/>
      <c r="E524" s="200"/>
      <c r="F524" s="200"/>
      <c r="G524" s="200"/>
      <c r="H524" s="200"/>
    </row>
    <row r="525" customFormat="false" ht="14.25" hidden="false" customHeight="false" outlineLevel="0" collapsed="false">
      <c r="A525" s="200"/>
      <c r="B525" s="204"/>
      <c r="C525" s="200"/>
      <c r="D525" s="200"/>
      <c r="E525" s="200"/>
      <c r="F525" s="200"/>
      <c r="G525" s="200"/>
      <c r="H525" s="200"/>
    </row>
    <row r="526" customFormat="false" ht="14.25" hidden="false" customHeight="false" outlineLevel="0" collapsed="false">
      <c r="A526" s="200"/>
      <c r="B526" s="204"/>
      <c r="C526" s="200"/>
      <c r="D526" s="200"/>
      <c r="E526" s="200"/>
      <c r="F526" s="200"/>
      <c r="G526" s="200"/>
      <c r="H526" s="200"/>
    </row>
    <row r="527" customFormat="false" ht="14.25" hidden="false" customHeight="false" outlineLevel="0" collapsed="false">
      <c r="A527" s="200"/>
      <c r="B527" s="204"/>
      <c r="C527" s="200"/>
      <c r="D527" s="200"/>
      <c r="E527" s="200"/>
      <c r="F527" s="200"/>
      <c r="G527" s="200"/>
      <c r="H527" s="200"/>
    </row>
    <row r="528" customFormat="false" ht="14.25" hidden="false" customHeight="false" outlineLevel="0" collapsed="false">
      <c r="A528" s="200"/>
      <c r="B528" s="204"/>
      <c r="C528" s="200"/>
      <c r="D528" s="200"/>
      <c r="E528" s="200"/>
      <c r="F528" s="200"/>
      <c r="G528" s="200"/>
      <c r="H528" s="200"/>
    </row>
    <row r="529" customFormat="false" ht="14.25" hidden="false" customHeight="false" outlineLevel="0" collapsed="false">
      <c r="A529" s="200"/>
      <c r="B529" s="204"/>
      <c r="C529" s="200"/>
      <c r="D529" s="200"/>
      <c r="E529" s="200"/>
      <c r="F529" s="200"/>
      <c r="G529" s="200"/>
      <c r="H529" s="200"/>
    </row>
    <row r="530" customFormat="false" ht="14.25" hidden="false" customHeight="false" outlineLevel="0" collapsed="false">
      <c r="A530" s="200"/>
      <c r="B530" s="204"/>
      <c r="C530" s="200"/>
      <c r="D530" s="200"/>
      <c r="E530" s="200"/>
      <c r="F530" s="200"/>
      <c r="G530" s="200"/>
      <c r="H530" s="200"/>
    </row>
    <row r="531" customFormat="false" ht="14.25" hidden="false" customHeight="false" outlineLevel="0" collapsed="false">
      <c r="A531" s="200"/>
      <c r="B531" s="204"/>
      <c r="C531" s="200"/>
      <c r="D531" s="200"/>
      <c r="E531" s="200"/>
      <c r="F531" s="200"/>
      <c r="G531" s="200"/>
      <c r="H531" s="200"/>
    </row>
    <row r="532" customFormat="false" ht="14.25" hidden="false" customHeight="false" outlineLevel="0" collapsed="false">
      <c r="A532" s="200"/>
      <c r="B532" s="204"/>
      <c r="C532" s="200"/>
      <c r="D532" s="200"/>
      <c r="E532" s="200"/>
      <c r="F532" s="200"/>
      <c r="G532" s="200"/>
      <c r="H532" s="200"/>
    </row>
    <row r="533" customFormat="false" ht="14.25" hidden="false" customHeight="false" outlineLevel="0" collapsed="false">
      <c r="A533" s="200"/>
      <c r="B533" s="204"/>
      <c r="C533" s="200"/>
      <c r="D533" s="200"/>
      <c r="E533" s="200"/>
      <c r="F533" s="200"/>
      <c r="G533" s="200"/>
      <c r="H533" s="200"/>
    </row>
    <row r="534" customFormat="false" ht="14.25" hidden="false" customHeight="false" outlineLevel="0" collapsed="false">
      <c r="A534" s="200"/>
      <c r="B534" s="204"/>
      <c r="C534" s="200"/>
      <c r="D534" s="200"/>
      <c r="E534" s="200"/>
      <c r="F534" s="200"/>
      <c r="G534" s="200"/>
      <c r="H534" s="200"/>
    </row>
    <row r="535" customFormat="false" ht="14.25" hidden="false" customHeight="false" outlineLevel="0" collapsed="false">
      <c r="A535" s="200"/>
      <c r="B535" s="204"/>
      <c r="C535" s="200"/>
      <c r="D535" s="200"/>
      <c r="E535" s="200"/>
      <c r="F535" s="200"/>
      <c r="G535" s="200"/>
      <c r="H535" s="200"/>
    </row>
    <row r="536" customFormat="false" ht="14.25" hidden="false" customHeight="false" outlineLevel="0" collapsed="false">
      <c r="A536" s="200"/>
      <c r="B536" s="204"/>
      <c r="C536" s="200"/>
      <c r="D536" s="200"/>
      <c r="E536" s="200"/>
      <c r="F536" s="200"/>
      <c r="G536" s="200"/>
      <c r="H536" s="200"/>
    </row>
    <row r="537" customFormat="false" ht="14.25" hidden="false" customHeight="false" outlineLevel="0" collapsed="false">
      <c r="A537" s="200"/>
      <c r="B537" s="204"/>
      <c r="C537" s="200"/>
      <c r="D537" s="200"/>
      <c r="E537" s="200"/>
      <c r="F537" s="200"/>
      <c r="G537" s="200"/>
      <c r="H537" s="200"/>
    </row>
    <row r="538" customFormat="false" ht="14.25" hidden="false" customHeight="false" outlineLevel="0" collapsed="false">
      <c r="A538" s="200"/>
      <c r="B538" s="204"/>
      <c r="C538" s="200"/>
      <c r="D538" s="200"/>
      <c r="E538" s="200"/>
      <c r="F538" s="200"/>
      <c r="G538" s="200"/>
      <c r="H538" s="200"/>
    </row>
    <row r="539" customFormat="false" ht="14.25" hidden="false" customHeight="false" outlineLevel="0" collapsed="false">
      <c r="A539" s="200"/>
      <c r="B539" s="204"/>
      <c r="C539" s="200"/>
      <c r="D539" s="200"/>
      <c r="E539" s="200"/>
      <c r="F539" s="200"/>
      <c r="G539" s="200"/>
      <c r="H539" s="200"/>
    </row>
    <row r="540" customFormat="false" ht="14.25" hidden="false" customHeight="false" outlineLevel="0" collapsed="false">
      <c r="A540" s="200"/>
      <c r="B540" s="204"/>
      <c r="C540" s="200"/>
      <c r="D540" s="200"/>
      <c r="E540" s="200"/>
      <c r="F540" s="200"/>
      <c r="G540" s="200"/>
      <c r="H540" s="200"/>
    </row>
    <row r="541" customFormat="false" ht="14.25" hidden="false" customHeight="false" outlineLevel="0" collapsed="false">
      <c r="A541" s="200"/>
      <c r="B541" s="204"/>
      <c r="C541" s="200"/>
      <c r="D541" s="200"/>
      <c r="E541" s="200"/>
      <c r="F541" s="200"/>
      <c r="G541" s="200"/>
      <c r="H541" s="200"/>
    </row>
    <row r="542" customFormat="false" ht="14.25" hidden="false" customHeight="false" outlineLevel="0" collapsed="false">
      <c r="A542" s="200"/>
      <c r="B542" s="204"/>
      <c r="C542" s="200"/>
      <c r="D542" s="200"/>
      <c r="E542" s="200"/>
      <c r="F542" s="200"/>
      <c r="G542" s="200"/>
      <c r="H542" s="200"/>
    </row>
    <row r="543" customFormat="false" ht="14.25" hidden="false" customHeight="false" outlineLevel="0" collapsed="false">
      <c r="A543" s="200"/>
      <c r="B543" s="204"/>
      <c r="C543" s="200"/>
      <c r="D543" s="200"/>
      <c r="E543" s="200"/>
      <c r="F543" s="200"/>
      <c r="G543" s="200"/>
      <c r="H543" s="200"/>
    </row>
    <row r="544" customFormat="false" ht="14.25" hidden="false" customHeight="false" outlineLevel="0" collapsed="false">
      <c r="A544" s="200"/>
      <c r="B544" s="204"/>
      <c r="C544" s="200"/>
      <c r="D544" s="200"/>
      <c r="E544" s="200"/>
      <c r="F544" s="200"/>
      <c r="G544" s="200"/>
      <c r="H544" s="200"/>
    </row>
    <row r="545" customFormat="false" ht="14.25" hidden="false" customHeight="false" outlineLevel="0" collapsed="false">
      <c r="A545" s="200"/>
      <c r="B545" s="204"/>
      <c r="C545" s="200"/>
      <c r="D545" s="200"/>
      <c r="E545" s="200"/>
      <c r="F545" s="200"/>
      <c r="G545" s="200"/>
      <c r="H545" s="200"/>
    </row>
    <row r="546" customFormat="false" ht="14.25" hidden="false" customHeight="false" outlineLevel="0" collapsed="false">
      <c r="A546" s="200"/>
      <c r="B546" s="204"/>
      <c r="C546" s="200"/>
      <c r="D546" s="200"/>
      <c r="E546" s="200"/>
      <c r="F546" s="200"/>
      <c r="G546" s="200"/>
      <c r="H546" s="200"/>
    </row>
    <row r="547" customFormat="false" ht="14.25" hidden="false" customHeight="false" outlineLevel="0" collapsed="false">
      <c r="A547" s="200"/>
      <c r="B547" s="204"/>
      <c r="C547" s="200"/>
      <c r="D547" s="200"/>
      <c r="E547" s="200"/>
      <c r="F547" s="200"/>
      <c r="G547" s="200"/>
      <c r="H547" s="200"/>
    </row>
    <row r="548" customFormat="false" ht="14.25" hidden="false" customHeight="false" outlineLevel="0" collapsed="false">
      <c r="A548" s="200"/>
      <c r="B548" s="204"/>
      <c r="C548" s="200"/>
      <c r="D548" s="200"/>
      <c r="E548" s="200"/>
      <c r="F548" s="200"/>
      <c r="G548" s="200"/>
      <c r="H548" s="200"/>
    </row>
    <row r="549" customFormat="false" ht="14.25" hidden="false" customHeight="false" outlineLevel="0" collapsed="false">
      <c r="A549" s="200"/>
      <c r="B549" s="204"/>
      <c r="C549" s="200"/>
      <c r="D549" s="200"/>
      <c r="E549" s="200"/>
      <c r="F549" s="200"/>
      <c r="G549" s="200"/>
      <c r="H549" s="200"/>
    </row>
    <row r="550" customFormat="false" ht="14.25" hidden="false" customHeight="false" outlineLevel="0" collapsed="false">
      <c r="A550" s="200"/>
      <c r="B550" s="204"/>
      <c r="C550" s="200"/>
      <c r="D550" s="200"/>
      <c r="E550" s="200"/>
      <c r="F550" s="200"/>
      <c r="G550" s="200"/>
      <c r="H550" s="200"/>
    </row>
    <row r="551" customFormat="false" ht="14.25" hidden="false" customHeight="false" outlineLevel="0" collapsed="false">
      <c r="A551" s="200"/>
      <c r="B551" s="204"/>
      <c r="C551" s="200"/>
      <c r="D551" s="200"/>
      <c r="E551" s="200"/>
      <c r="F551" s="200"/>
      <c r="G551" s="200"/>
      <c r="H551" s="200"/>
    </row>
    <row r="552" customFormat="false" ht="14.25" hidden="false" customHeight="false" outlineLevel="0" collapsed="false">
      <c r="A552" s="200"/>
      <c r="B552" s="204"/>
      <c r="C552" s="200"/>
      <c r="D552" s="200"/>
      <c r="E552" s="200"/>
      <c r="F552" s="200"/>
      <c r="G552" s="200"/>
      <c r="H552" s="200"/>
    </row>
    <row r="553" customFormat="false" ht="14.25" hidden="false" customHeight="false" outlineLevel="0" collapsed="false">
      <c r="A553" s="200"/>
      <c r="B553" s="204"/>
      <c r="C553" s="200"/>
      <c r="D553" s="200"/>
      <c r="E553" s="200"/>
      <c r="F553" s="200"/>
      <c r="G553" s="200"/>
      <c r="H553" s="200"/>
    </row>
    <row r="554" customFormat="false" ht="14.25" hidden="false" customHeight="false" outlineLevel="0" collapsed="false">
      <c r="A554" s="200"/>
      <c r="B554" s="204"/>
      <c r="C554" s="200"/>
      <c r="D554" s="200"/>
      <c r="E554" s="200"/>
      <c r="F554" s="200"/>
      <c r="G554" s="200"/>
      <c r="H554" s="200"/>
    </row>
    <row r="555" customFormat="false" ht="14.25" hidden="false" customHeight="false" outlineLevel="0" collapsed="false">
      <c r="A555" s="200"/>
      <c r="B555" s="204"/>
      <c r="C555" s="200"/>
      <c r="D555" s="200"/>
      <c r="E555" s="200"/>
      <c r="F555" s="200"/>
      <c r="G555" s="200"/>
      <c r="H555" s="200"/>
    </row>
    <row r="556" customFormat="false" ht="14.25" hidden="false" customHeight="false" outlineLevel="0" collapsed="false">
      <c r="A556" s="200"/>
      <c r="B556" s="204"/>
      <c r="C556" s="200"/>
      <c r="D556" s="200"/>
      <c r="E556" s="200"/>
      <c r="F556" s="200"/>
      <c r="G556" s="200"/>
      <c r="H556" s="200"/>
    </row>
    <row r="557" customFormat="false" ht="14.25" hidden="false" customHeight="false" outlineLevel="0" collapsed="false">
      <c r="A557" s="200"/>
      <c r="B557" s="204"/>
      <c r="C557" s="200"/>
      <c r="D557" s="200"/>
      <c r="E557" s="200"/>
      <c r="F557" s="200"/>
      <c r="G557" s="200"/>
      <c r="H557" s="200"/>
    </row>
    <row r="558" customFormat="false" ht="14.25" hidden="false" customHeight="false" outlineLevel="0" collapsed="false">
      <c r="A558" s="200"/>
      <c r="B558" s="204"/>
      <c r="C558" s="200"/>
      <c r="D558" s="200"/>
      <c r="E558" s="200"/>
      <c r="F558" s="200"/>
      <c r="G558" s="200"/>
      <c r="H558" s="200"/>
    </row>
    <row r="559" customFormat="false" ht="14.25" hidden="false" customHeight="false" outlineLevel="0" collapsed="false">
      <c r="A559" s="200"/>
      <c r="B559" s="204"/>
      <c r="C559" s="200"/>
      <c r="D559" s="200"/>
      <c r="E559" s="200"/>
      <c r="F559" s="200"/>
      <c r="G559" s="200"/>
      <c r="H559" s="200"/>
    </row>
    <row r="560" customFormat="false" ht="14.25" hidden="false" customHeight="false" outlineLevel="0" collapsed="false">
      <c r="A560" s="200"/>
      <c r="B560" s="204"/>
      <c r="C560" s="200"/>
      <c r="D560" s="200"/>
      <c r="E560" s="200"/>
      <c r="F560" s="200"/>
      <c r="G560" s="200"/>
      <c r="H560" s="200"/>
    </row>
    <row r="561" customFormat="false" ht="14.25" hidden="false" customHeight="false" outlineLevel="0" collapsed="false">
      <c r="A561" s="200"/>
      <c r="B561" s="204"/>
      <c r="C561" s="200"/>
      <c r="D561" s="200"/>
      <c r="E561" s="200"/>
      <c r="F561" s="200"/>
      <c r="G561" s="200"/>
      <c r="H561" s="200"/>
    </row>
    <row r="562" customFormat="false" ht="14.25" hidden="false" customHeight="false" outlineLevel="0" collapsed="false">
      <c r="A562" s="200"/>
      <c r="B562" s="204"/>
      <c r="C562" s="200"/>
      <c r="D562" s="200"/>
      <c r="E562" s="200"/>
      <c r="F562" s="200"/>
      <c r="G562" s="200"/>
      <c r="H562" s="200"/>
    </row>
    <row r="563" customFormat="false" ht="14.25" hidden="false" customHeight="false" outlineLevel="0" collapsed="false">
      <c r="A563" s="200"/>
      <c r="B563" s="204"/>
      <c r="C563" s="200"/>
      <c r="D563" s="200"/>
      <c r="E563" s="200"/>
      <c r="F563" s="200"/>
      <c r="G563" s="200"/>
      <c r="H563" s="200"/>
    </row>
    <row r="564" customFormat="false" ht="14.25" hidden="false" customHeight="false" outlineLevel="0" collapsed="false">
      <c r="A564" s="200"/>
      <c r="B564" s="204"/>
      <c r="C564" s="200"/>
      <c r="D564" s="200"/>
      <c r="E564" s="200"/>
      <c r="F564" s="200"/>
      <c r="G564" s="200"/>
      <c r="H564" s="200"/>
    </row>
    <row r="565" customFormat="false" ht="14.25" hidden="false" customHeight="false" outlineLevel="0" collapsed="false">
      <c r="A565" s="200"/>
      <c r="B565" s="204"/>
      <c r="C565" s="200"/>
      <c r="D565" s="200"/>
      <c r="E565" s="200"/>
      <c r="F565" s="200"/>
      <c r="G565" s="200"/>
      <c r="H565" s="200"/>
    </row>
    <row r="566" customFormat="false" ht="14.25" hidden="false" customHeight="false" outlineLevel="0" collapsed="false">
      <c r="A566" s="200"/>
      <c r="B566" s="204"/>
      <c r="C566" s="200"/>
      <c r="D566" s="200"/>
      <c r="E566" s="200"/>
      <c r="F566" s="200"/>
      <c r="G566" s="200"/>
      <c r="H566" s="200"/>
    </row>
    <row r="567" customFormat="false" ht="14.25" hidden="false" customHeight="false" outlineLevel="0" collapsed="false">
      <c r="A567" s="200"/>
      <c r="B567" s="204"/>
      <c r="C567" s="200"/>
      <c r="D567" s="200"/>
      <c r="E567" s="200"/>
      <c r="F567" s="200"/>
      <c r="G567" s="200"/>
      <c r="H567" s="200"/>
    </row>
    <row r="568" customFormat="false" ht="14.25" hidden="false" customHeight="false" outlineLevel="0" collapsed="false">
      <c r="A568" s="200"/>
      <c r="B568" s="204"/>
      <c r="C568" s="200"/>
      <c r="D568" s="200"/>
      <c r="E568" s="200"/>
      <c r="F568" s="200"/>
      <c r="G568" s="200"/>
      <c r="H568" s="200"/>
    </row>
    <row r="569" customFormat="false" ht="14.25" hidden="false" customHeight="false" outlineLevel="0" collapsed="false">
      <c r="A569" s="200"/>
      <c r="B569" s="204"/>
      <c r="C569" s="200"/>
      <c r="D569" s="200"/>
      <c r="E569" s="200"/>
      <c r="F569" s="200"/>
      <c r="G569" s="200"/>
      <c r="H569" s="200"/>
    </row>
    <row r="570" customFormat="false" ht="14.25" hidden="false" customHeight="false" outlineLevel="0" collapsed="false">
      <c r="A570" s="200"/>
      <c r="B570" s="204"/>
      <c r="C570" s="200"/>
      <c r="D570" s="200"/>
      <c r="E570" s="200"/>
      <c r="F570" s="200"/>
      <c r="G570" s="200"/>
      <c r="H570" s="200"/>
    </row>
    <row r="571" customFormat="false" ht="14.25" hidden="false" customHeight="false" outlineLevel="0" collapsed="false">
      <c r="A571" s="200"/>
      <c r="B571" s="204"/>
      <c r="C571" s="200"/>
      <c r="D571" s="200"/>
      <c r="E571" s="200"/>
      <c r="F571" s="200"/>
      <c r="G571" s="200"/>
      <c r="H571" s="200"/>
    </row>
    <row r="572" customFormat="false" ht="14.25" hidden="false" customHeight="false" outlineLevel="0" collapsed="false">
      <c r="A572" s="200"/>
      <c r="B572" s="204"/>
      <c r="C572" s="200"/>
      <c r="D572" s="200"/>
      <c r="E572" s="200"/>
      <c r="F572" s="200"/>
      <c r="G572" s="200"/>
      <c r="H572" s="200"/>
    </row>
    <row r="573" customFormat="false" ht="14.25" hidden="false" customHeight="false" outlineLevel="0" collapsed="false">
      <c r="A573" s="200"/>
      <c r="B573" s="204"/>
      <c r="C573" s="200"/>
      <c r="D573" s="200"/>
      <c r="E573" s="200"/>
      <c r="F573" s="200"/>
      <c r="G573" s="200"/>
      <c r="H573" s="200"/>
    </row>
    <row r="574" customFormat="false" ht="14.25" hidden="false" customHeight="false" outlineLevel="0" collapsed="false">
      <c r="A574" s="200"/>
      <c r="B574" s="204"/>
      <c r="C574" s="200"/>
      <c r="D574" s="200"/>
      <c r="E574" s="200"/>
      <c r="F574" s="200"/>
      <c r="G574" s="200"/>
      <c r="H574" s="200"/>
    </row>
    <row r="575" customFormat="false" ht="14.25" hidden="false" customHeight="false" outlineLevel="0" collapsed="false">
      <c r="A575" s="200"/>
      <c r="B575" s="204"/>
      <c r="C575" s="200"/>
      <c r="D575" s="200"/>
      <c r="E575" s="200"/>
      <c r="F575" s="200"/>
      <c r="G575" s="200"/>
      <c r="H575" s="200"/>
    </row>
    <row r="576" customFormat="false" ht="14.25" hidden="false" customHeight="false" outlineLevel="0" collapsed="false">
      <c r="A576" s="200"/>
      <c r="B576" s="204"/>
      <c r="C576" s="200"/>
      <c r="D576" s="200"/>
      <c r="E576" s="200"/>
      <c r="F576" s="200"/>
      <c r="G576" s="200"/>
      <c r="H576" s="200"/>
    </row>
    <row r="577" customFormat="false" ht="14.25" hidden="false" customHeight="false" outlineLevel="0" collapsed="false">
      <c r="A577" s="200"/>
      <c r="B577" s="204"/>
      <c r="C577" s="200"/>
      <c r="D577" s="200"/>
      <c r="E577" s="200"/>
      <c r="F577" s="200"/>
      <c r="G577" s="200"/>
      <c r="H577" s="200"/>
    </row>
    <row r="578" customFormat="false" ht="14.25" hidden="false" customHeight="false" outlineLevel="0" collapsed="false">
      <c r="A578" s="200"/>
      <c r="B578" s="204"/>
      <c r="C578" s="200"/>
      <c r="D578" s="200"/>
      <c r="E578" s="200"/>
      <c r="F578" s="200"/>
      <c r="G578" s="200"/>
      <c r="H578" s="200"/>
    </row>
    <row r="579" customFormat="false" ht="14.25" hidden="false" customHeight="false" outlineLevel="0" collapsed="false">
      <c r="A579" s="200"/>
      <c r="B579" s="204"/>
      <c r="C579" s="200"/>
      <c r="D579" s="200"/>
      <c r="E579" s="200"/>
      <c r="F579" s="200"/>
      <c r="G579" s="200"/>
      <c r="H579" s="200"/>
    </row>
    <row r="580" customFormat="false" ht="14.25" hidden="false" customHeight="false" outlineLevel="0" collapsed="false">
      <c r="A580" s="200"/>
      <c r="B580" s="204"/>
      <c r="C580" s="200"/>
      <c r="D580" s="200"/>
      <c r="E580" s="200"/>
      <c r="F580" s="200"/>
      <c r="G580" s="200"/>
      <c r="H580" s="200"/>
    </row>
    <row r="581" customFormat="false" ht="14.25" hidden="false" customHeight="false" outlineLevel="0" collapsed="false">
      <c r="A581" s="200"/>
      <c r="B581" s="204"/>
      <c r="C581" s="200"/>
      <c r="D581" s="200"/>
      <c r="E581" s="200"/>
      <c r="F581" s="200"/>
      <c r="G581" s="200"/>
      <c r="H581" s="200"/>
    </row>
    <row r="582" customFormat="false" ht="14.25" hidden="false" customHeight="false" outlineLevel="0" collapsed="false">
      <c r="A582" s="200"/>
      <c r="B582" s="204"/>
      <c r="C582" s="200"/>
      <c r="D582" s="200"/>
      <c r="E582" s="200"/>
      <c r="F582" s="200"/>
      <c r="G582" s="200"/>
      <c r="H582" s="200"/>
    </row>
    <row r="583" customFormat="false" ht="14.25" hidden="false" customHeight="false" outlineLevel="0" collapsed="false">
      <c r="A583" s="200"/>
      <c r="B583" s="204"/>
      <c r="C583" s="200"/>
      <c r="D583" s="200"/>
      <c r="E583" s="200"/>
      <c r="F583" s="200"/>
      <c r="G583" s="200"/>
      <c r="H583" s="200"/>
    </row>
    <row r="584" customFormat="false" ht="14.25" hidden="false" customHeight="false" outlineLevel="0" collapsed="false">
      <c r="A584" s="200"/>
      <c r="B584" s="204"/>
      <c r="C584" s="200"/>
      <c r="D584" s="200"/>
      <c r="E584" s="200"/>
      <c r="F584" s="200"/>
      <c r="G584" s="200"/>
      <c r="H584" s="200"/>
    </row>
    <row r="585" customFormat="false" ht="14.25" hidden="false" customHeight="false" outlineLevel="0" collapsed="false">
      <c r="A585" s="200"/>
      <c r="B585" s="204"/>
      <c r="C585" s="200"/>
      <c r="D585" s="200"/>
      <c r="E585" s="200"/>
      <c r="F585" s="200"/>
      <c r="G585" s="200"/>
      <c r="H585" s="200"/>
    </row>
    <row r="586" customFormat="false" ht="14.25" hidden="false" customHeight="false" outlineLevel="0" collapsed="false">
      <c r="A586" s="200"/>
      <c r="B586" s="204"/>
      <c r="C586" s="200"/>
      <c r="D586" s="200"/>
      <c r="E586" s="200"/>
      <c r="F586" s="200"/>
      <c r="G586" s="200"/>
      <c r="H586" s="200"/>
    </row>
    <row r="587" customFormat="false" ht="14.25" hidden="false" customHeight="false" outlineLevel="0" collapsed="false">
      <c r="A587" s="200"/>
      <c r="B587" s="204"/>
      <c r="C587" s="200"/>
      <c r="D587" s="200"/>
      <c r="E587" s="200"/>
      <c r="F587" s="200"/>
      <c r="G587" s="200"/>
      <c r="H587" s="200"/>
    </row>
    <row r="588" customFormat="false" ht="14.25" hidden="false" customHeight="false" outlineLevel="0" collapsed="false">
      <c r="A588" s="200"/>
      <c r="B588" s="204"/>
      <c r="C588" s="200"/>
      <c r="D588" s="200"/>
      <c r="E588" s="200"/>
      <c r="F588" s="200"/>
      <c r="G588" s="200"/>
      <c r="H588" s="200"/>
    </row>
    <row r="589" customFormat="false" ht="14.25" hidden="false" customHeight="false" outlineLevel="0" collapsed="false">
      <c r="A589" s="200"/>
      <c r="B589" s="204"/>
      <c r="C589" s="200"/>
      <c r="D589" s="200"/>
      <c r="E589" s="200"/>
      <c r="F589" s="200"/>
      <c r="G589" s="200"/>
      <c r="H589" s="200"/>
    </row>
    <row r="590" customFormat="false" ht="14.25" hidden="false" customHeight="false" outlineLevel="0" collapsed="false">
      <c r="A590" s="200"/>
      <c r="B590" s="204"/>
      <c r="C590" s="200"/>
      <c r="D590" s="200"/>
      <c r="E590" s="200"/>
      <c r="F590" s="200"/>
      <c r="G590" s="200"/>
      <c r="H590" s="200"/>
    </row>
    <row r="591" customFormat="false" ht="14.25" hidden="false" customHeight="false" outlineLevel="0" collapsed="false">
      <c r="A591" s="200"/>
      <c r="B591" s="204"/>
      <c r="C591" s="200"/>
      <c r="D591" s="200"/>
      <c r="E591" s="200"/>
      <c r="F591" s="200"/>
      <c r="G591" s="200"/>
      <c r="H591" s="200"/>
    </row>
    <row r="592" customFormat="false" ht="14.25" hidden="false" customHeight="false" outlineLevel="0" collapsed="false">
      <c r="A592" s="200"/>
      <c r="B592" s="204"/>
      <c r="C592" s="200"/>
      <c r="D592" s="200"/>
      <c r="E592" s="200"/>
      <c r="F592" s="200"/>
      <c r="G592" s="200"/>
      <c r="H592" s="200"/>
    </row>
    <row r="593" customFormat="false" ht="14.25" hidden="false" customHeight="false" outlineLevel="0" collapsed="false">
      <c r="A593" s="200"/>
      <c r="B593" s="204"/>
      <c r="C593" s="200"/>
      <c r="D593" s="200"/>
      <c r="E593" s="200"/>
      <c r="F593" s="200"/>
      <c r="G593" s="200"/>
      <c r="H593" s="200"/>
    </row>
    <row r="594" customFormat="false" ht="14.25" hidden="false" customHeight="false" outlineLevel="0" collapsed="false">
      <c r="A594" s="200"/>
      <c r="B594" s="204"/>
      <c r="C594" s="200"/>
      <c r="D594" s="200"/>
      <c r="E594" s="200"/>
      <c r="F594" s="200"/>
      <c r="G594" s="200"/>
      <c r="H594" s="200"/>
    </row>
    <row r="595" customFormat="false" ht="14.25" hidden="false" customHeight="false" outlineLevel="0" collapsed="false">
      <c r="A595" s="200"/>
      <c r="B595" s="204"/>
      <c r="C595" s="200"/>
      <c r="D595" s="200"/>
      <c r="E595" s="200"/>
      <c r="F595" s="200"/>
      <c r="G595" s="200"/>
      <c r="H595" s="200"/>
    </row>
    <row r="596" customFormat="false" ht="14.25" hidden="false" customHeight="false" outlineLevel="0" collapsed="false">
      <c r="A596" s="200"/>
      <c r="B596" s="204"/>
      <c r="C596" s="200"/>
      <c r="D596" s="200"/>
      <c r="E596" s="200"/>
      <c r="F596" s="200"/>
      <c r="G596" s="200"/>
      <c r="H596" s="200"/>
    </row>
    <row r="597" customFormat="false" ht="14.25" hidden="false" customHeight="false" outlineLevel="0" collapsed="false">
      <c r="A597" s="200"/>
      <c r="B597" s="204"/>
      <c r="C597" s="200"/>
      <c r="D597" s="200"/>
      <c r="E597" s="200"/>
      <c r="F597" s="200"/>
      <c r="G597" s="200"/>
      <c r="H597" s="200"/>
    </row>
    <row r="598" customFormat="false" ht="14.25" hidden="false" customHeight="false" outlineLevel="0" collapsed="false">
      <c r="A598" s="200"/>
      <c r="B598" s="204"/>
      <c r="C598" s="200"/>
      <c r="D598" s="200"/>
      <c r="E598" s="200"/>
      <c r="F598" s="200"/>
      <c r="G598" s="200"/>
      <c r="H598" s="200"/>
    </row>
    <row r="599" customFormat="false" ht="14.25" hidden="false" customHeight="false" outlineLevel="0" collapsed="false">
      <c r="A599" s="200"/>
      <c r="B599" s="204"/>
      <c r="C599" s="200"/>
      <c r="D599" s="200"/>
      <c r="E599" s="200"/>
      <c r="F599" s="200"/>
      <c r="G599" s="200"/>
      <c r="H599" s="200"/>
    </row>
    <row r="600" customFormat="false" ht="14.25" hidden="false" customHeight="false" outlineLevel="0" collapsed="false">
      <c r="A600" s="200"/>
      <c r="B600" s="204"/>
      <c r="C600" s="200"/>
      <c r="D600" s="200"/>
      <c r="E600" s="200"/>
      <c r="F600" s="200"/>
      <c r="G600" s="200"/>
      <c r="H600" s="200"/>
    </row>
    <row r="601" customFormat="false" ht="14.25" hidden="false" customHeight="false" outlineLevel="0" collapsed="false">
      <c r="A601" s="200"/>
      <c r="B601" s="204"/>
      <c r="C601" s="200"/>
      <c r="D601" s="200"/>
      <c r="E601" s="200"/>
      <c r="F601" s="200"/>
      <c r="G601" s="200"/>
      <c r="H601" s="200"/>
    </row>
    <row r="602" customFormat="false" ht="14.25" hidden="false" customHeight="false" outlineLevel="0" collapsed="false">
      <c r="A602" s="200"/>
      <c r="B602" s="204"/>
      <c r="C602" s="200"/>
      <c r="D602" s="200"/>
      <c r="E602" s="200"/>
      <c r="F602" s="200"/>
      <c r="G602" s="200"/>
      <c r="H602" s="200"/>
    </row>
    <row r="603" customFormat="false" ht="14.25" hidden="false" customHeight="false" outlineLevel="0" collapsed="false">
      <c r="A603" s="200"/>
      <c r="B603" s="204"/>
      <c r="C603" s="200"/>
      <c r="D603" s="200"/>
      <c r="E603" s="200"/>
      <c r="F603" s="200"/>
      <c r="G603" s="200"/>
      <c r="H603" s="200"/>
    </row>
    <row r="604" customFormat="false" ht="14.25" hidden="false" customHeight="false" outlineLevel="0" collapsed="false">
      <c r="A604" s="200"/>
      <c r="B604" s="204"/>
      <c r="C604" s="200"/>
      <c r="D604" s="200"/>
      <c r="E604" s="200"/>
      <c r="F604" s="200"/>
      <c r="G604" s="200"/>
      <c r="H604" s="200"/>
    </row>
    <row r="605" customFormat="false" ht="14.25" hidden="false" customHeight="false" outlineLevel="0" collapsed="false">
      <c r="A605" s="200"/>
      <c r="B605" s="204"/>
      <c r="C605" s="200"/>
      <c r="D605" s="200"/>
      <c r="E605" s="200"/>
      <c r="F605" s="200"/>
      <c r="G605" s="200"/>
      <c r="H605" s="200"/>
    </row>
    <row r="606" customFormat="false" ht="14.25" hidden="false" customHeight="false" outlineLevel="0" collapsed="false">
      <c r="A606" s="200"/>
      <c r="B606" s="204"/>
      <c r="C606" s="200"/>
      <c r="D606" s="200"/>
      <c r="E606" s="200"/>
      <c r="F606" s="200"/>
      <c r="G606" s="200"/>
      <c r="H606" s="200"/>
    </row>
    <row r="607" customFormat="false" ht="14.25" hidden="false" customHeight="false" outlineLevel="0" collapsed="false">
      <c r="A607" s="200"/>
      <c r="B607" s="204"/>
      <c r="C607" s="200"/>
      <c r="D607" s="200"/>
      <c r="E607" s="200"/>
      <c r="F607" s="200"/>
      <c r="G607" s="200"/>
      <c r="H607" s="200"/>
    </row>
    <row r="608" customFormat="false" ht="14.25" hidden="false" customHeight="false" outlineLevel="0" collapsed="false">
      <c r="A608" s="200"/>
      <c r="B608" s="204"/>
      <c r="C608" s="200"/>
      <c r="D608" s="200"/>
      <c r="E608" s="200"/>
      <c r="F608" s="200"/>
      <c r="G608" s="200"/>
      <c r="H608" s="200"/>
    </row>
    <row r="609" customFormat="false" ht="14.25" hidden="false" customHeight="false" outlineLevel="0" collapsed="false">
      <c r="A609" s="200"/>
      <c r="B609" s="204"/>
      <c r="C609" s="200"/>
      <c r="D609" s="200"/>
      <c r="E609" s="200"/>
      <c r="F609" s="200"/>
      <c r="G609" s="200"/>
      <c r="H609" s="200"/>
    </row>
    <row r="610" customFormat="false" ht="14.25" hidden="false" customHeight="false" outlineLevel="0" collapsed="false">
      <c r="A610" s="200"/>
      <c r="B610" s="204"/>
      <c r="C610" s="200"/>
      <c r="D610" s="200"/>
      <c r="E610" s="200"/>
      <c r="F610" s="200"/>
      <c r="G610" s="200"/>
      <c r="H610" s="200"/>
    </row>
    <row r="611" customFormat="false" ht="14.25" hidden="false" customHeight="false" outlineLevel="0" collapsed="false">
      <c r="A611" s="200"/>
      <c r="B611" s="204"/>
      <c r="C611" s="200"/>
      <c r="D611" s="200"/>
      <c r="E611" s="200"/>
      <c r="F611" s="200"/>
      <c r="G611" s="200"/>
      <c r="H611" s="200"/>
    </row>
    <row r="612" customFormat="false" ht="14.25" hidden="false" customHeight="false" outlineLevel="0" collapsed="false">
      <c r="A612" s="200"/>
      <c r="B612" s="204"/>
      <c r="C612" s="200"/>
      <c r="D612" s="200"/>
      <c r="E612" s="200"/>
      <c r="F612" s="200"/>
      <c r="G612" s="200"/>
      <c r="H612" s="200"/>
    </row>
    <row r="613" customFormat="false" ht="14.25" hidden="false" customHeight="false" outlineLevel="0" collapsed="false">
      <c r="A613" s="200"/>
      <c r="B613" s="204"/>
      <c r="C613" s="200"/>
      <c r="D613" s="200"/>
      <c r="E613" s="200"/>
      <c r="F613" s="200"/>
      <c r="G613" s="200"/>
      <c r="H613" s="200"/>
    </row>
    <row r="614" customFormat="false" ht="14.25" hidden="false" customHeight="false" outlineLevel="0" collapsed="false">
      <c r="A614" s="200"/>
      <c r="B614" s="204"/>
      <c r="C614" s="200"/>
      <c r="D614" s="200"/>
      <c r="E614" s="200"/>
      <c r="F614" s="200"/>
      <c r="G614" s="200"/>
      <c r="H614" s="200"/>
    </row>
    <row r="615" customFormat="false" ht="14.25" hidden="false" customHeight="false" outlineLevel="0" collapsed="false">
      <c r="A615" s="200"/>
      <c r="B615" s="204"/>
      <c r="C615" s="200"/>
      <c r="D615" s="200"/>
      <c r="E615" s="200"/>
      <c r="F615" s="200"/>
      <c r="G615" s="200"/>
      <c r="H615" s="200"/>
    </row>
    <row r="616" customFormat="false" ht="14.25" hidden="false" customHeight="false" outlineLevel="0" collapsed="false">
      <c r="A616" s="200"/>
      <c r="B616" s="204"/>
      <c r="C616" s="200"/>
      <c r="D616" s="200"/>
      <c r="E616" s="200"/>
      <c r="F616" s="200"/>
      <c r="G616" s="200"/>
      <c r="H616" s="200"/>
    </row>
    <row r="617" customFormat="false" ht="14.25" hidden="false" customHeight="false" outlineLevel="0" collapsed="false">
      <c r="A617" s="200"/>
      <c r="B617" s="204"/>
      <c r="C617" s="200"/>
      <c r="D617" s="200"/>
      <c r="E617" s="200"/>
      <c r="F617" s="200"/>
      <c r="G617" s="200"/>
      <c r="H617" s="200"/>
    </row>
    <row r="618" customFormat="false" ht="14.25" hidden="false" customHeight="false" outlineLevel="0" collapsed="false">
      <c r="A618" s="200"/>
      <c r="B618" s="204"/>
      <c r="C618" s="200"/>
      <c r="D618" s="200"/>
      <c r="E618" s="200"/>
      <c r="F618" s="200"/>
      <c r="G618" s="200"/>
      <c r="H618" s="200"/>
    </row>
    <row r="619" customFormat="false" ht="14.25" hidden="false" customHeight="false" outlineLevel="0" collapsed="false">
      <c r="A619" s="200"/>
      <c r="B619" s="204"/>
      <c r="C619" s="200"/>
      <c r="D619" s="200"/>
      <c r="E619" s="200"/>
      <c r="F619" s="200"/>
      <c r="G619" s="200"/>
      <c r="H619" s="200"/>
    </row>
    <row r="620" customFormat="false" ht="14.25" hidden="false" customHeight="false" outlineLevel="0" collapsed="false">
      <c r="A620" s="200"/>
      <c r="B620" s="204"/>
      <c r="C620" s="200"/>
      <c r="D620" s="200"/>
      <c r="E620" s="200"/>
      <c r="F620" s="200"/>
      <c r="G620" s="200"/>
      <c r="H620" s="200"/>
    </row>
    <row r="621" customFormat="false" ht="14.25" hidden="false" customHeight="false" outlineLevel="0" collapsed="false">
      <c r="A621" s="200"/>
      <c r="B621" s="204"/>
      <c r="C621" s="200"/>
      <c r="D621" s="200"/>
      <c r="E621" s="200"/>
      <c r="F621" s="200"/>
      <c r="G621" s="200"/>
      <c r="H621" s="200"/>
    </row>
    <row r="622" customFormat="false" ht="14.25" hidden="false" customHeight="false" outlineLevel="0" collapsed="false">
      <c r="A622" s="200"/>
      <c r="B622" s="204"/>
      <c r="C622" s="200"/>
      <c r="D622" s="200"/>
      <c r="E622" s="200"/>
      <c r="F622" s="200"/>
      <c r="G622" s="200"/>
      <c r="H622" s="200"/>
    </row>
    <row r="623" customFormat="false" ht="14.25" hidden="false" customHeight="false" outlineLevel="0" collapsed="false">
      <c r="A623" s="200"/>
      <c r="B623" s="204"/>
      <c r="C623" s="200"/>
      <c r="D623" s="200"/>
      <c r="E623" s="200"/>
      <c r="F623" s="200"/>
      <c r="G623" s="200"/>
      <c r="H623" s="200"/>
    </row>
    <row r="624" customFormat="false" ht="14.25" hidden="false" customHeight="false" outlineLevel="0" collapsed="false">
      <c r="A624" s="200"/>
      <c r="B624" s="204"/>
      <c r="C624" s="200"/>
      <c r="D624" s="200"/>
      <c r="E624" s="200"/>
      <c r="F624" s="200"/>
      <c r="G624" s="200"/>
      <c r="H624" s="200"/>
    </row>
    <row r="625" customFormat="false" ht="14.25" hidden="false" customHeight="false" outlineLevel="0" collapsed="false">
      <c r="A625" s="200"/>
      <c r="B625" s="204"/>
      <c r="C625" s="200"/>
      <c r="D625" s="200"/>
      <c r="E625" s="200"/>
      <c r="F625" s="200"/>
      <c r="G625" s="200"/>
      <c r="H625" s="200"/>
    </row>
    <row r="626" customFormat="false" ht="14.25" hidden="false" customHeight="false" outlineLevel="0" collapsed="false">
      <c r="A626" s="200"/>
      <c r="B626" s="204"/>
      <c r="C626" s="200"/>
      <c r="D626" s="200"/>
      <c r="E626" s="200"/>
      <c r="F626" s="200"/>
      <c r="G626" s="200"/>
      <c r="H626" s="200"/>
    </row>
    <row r="627" customFormat="false" ht="14.25" hidden="false" customHeight="false" outlineLevel="0" collapsed="false">
      <c r="A627" s="200"/>
      <c r="B627" s="204"/>
      <c r="C627" s="200"/>
      <c r="D627" s="200"/>
      <c r="E627" s="200"/>
      <c r="F627" s="200"/>
      <c r="G627" s="200"/>
      <c r="H627" s="200"/>
    </row>
    <row r="628" customFormat="false" ht="14.25" hidden="false" customHeight="false" outlineLevel="0" collapsed="false">
      <c r="A628" s="200"/>
      <c r="B628" s="204"/>
      <c r="C628" s="200"/>
      <c r="D628" s="200"/>
      <c r="E628" s="200"/>
      <c r="F628" s="200"/>
      <c r="G628" s="200"/>
      <c r="H628" s="200"/>
    </row>
    <row r="629" customFormat="false" ht="14.25" hidden="false" customHeight="false" outlineLevel="0" collapsed="false">
      <c r="A629" s="200"/>
      <c r="B629" s="204"/>
      <c r="C629" s="200"/>
      <c r="D629" s="200"/>
      <c r="E629" s="200"/>
      <c r="F629" s="200"/>
      <c r="G629" s="200"/>
      <c r="H629" s="200"/>
    </row>
    <row r="630" customFormat="false" ht="14.25" hidden="false" customHeight="false" outlineLevel="0" collapsed="false">
      <c r="A630" s="200"/>
      <c r="B630" s="204"/>
      <c r="C630" s="200"/>
      <c r="D630" s="200"/>
      <c r="E630" s="200"/>
      <c r="F630" s="200"/>
      <c r="G630" s="200"/>
      <c r="H630" s="200"/>
    </row>
    <row r="631" customFormat="false" ht="14.25" hidden="false" customHeight="false" outlineLevel="0" collapsed="false">
      <c r="A631" s="200"/>
      <c r="B631" s="204"/>
      <c r="C631" s="200"/>
      <c r="D631" s="200"/>
      <c r="E631" s="200"/>
      <c r="F631" s="200"/>
      <c r="G631" s="200"/>
      <c r="H631" s="200"/>
    </row>
    <row r="632" customFormat="false" ht="14.25" hidden="false" customHeight="false" outlineLevel="0" collapsed="false">
      <c r="A632" s="200"/>
      <c r="B632" s="204"/>
      <c r="C632" s="200"/>
      <c r="D632" s="200"/>
      <c r="E632" s="200"/>
      <c r="F632" s="200"/>
      <c r="G632" s="200"/>
      <c r="H632" s="200"/>
    </row>
    <row r="633" customFormat="false" ht="14.25" hidden="false" customHeight="false" outlineLevel="0" collapsed="false">
      <c r="A633" s="200"/>
      <c r="B633" s="204"/>
      <c r="C633" s="200"/>
      <c r="D633" s="200"/>
      <c r="E633" s="200"/>
      <c r="F633" s="200"/>
      <c r="G633" s="200"/>
      <c r="H633" s="200"/>
    </row>
    <row r="634" customFormat="false" ht="14.25" hidden="false" customHeight="false" outlineLevel="0" collapsed="false">
      <c r="A634" s="200"/>
      <c r="B634" s="204"/>
      <c r="C634" s="200"/>
      <c r="D634" s="200"/>
      <c r="E634" s="200"/>
      <c r="F634" s="200"/>
      <c r="G634" s="200"/>
      <c r="H634" s="200"/>
    </row>
    <row r="635" customFormat="false" ht="14.25" hidden="false" customHeight="false" outlineLevel="0" collapsed="false">
      <c r="A635" s="200"/>
      <c r="B635" s="204"/>
      <c r="C635" s="200"/>
      <c r="D635" s="200"/>
      <c r="E635" s="200"/>
      <c r="F635" s="200"/>
      <c r="G635" s="200"/>
      <c r="H635" s="200"/>
    </row>
    <row r="636" customFormat="false" ht="14.25" hidden="false" customHeight="false" outlineLevel="0" collapsed="false">
      <c r="A636" s="200"/>
      <c r="B636" s="204"/>
      <c r="C636" s="200"/>
      <c r="D636" s="200"/>
      <c r="E636" s="200"/>
      <c r="F636" s="200"/>
      <c r="G636" s="200"/>
      <c r="H636" s="200"/>
    </row>
    <row r="637" customFormat="false" ht="14.25" hidden="false" customHeight="false" outlineLevel="0" collapsed="false">
      <c r="A637" s="200"/>
      <c r="B637" s="204"/>
      <c r="C637" s="200"/>
      <c r="D637" s="200"/>
      <c r="E637" s="200"/>
      <c r="F637" s="200"/>
      <c r="G637" s="200"/>
      <c r="H637" s="200"/>
    </row>
    <row r="638" customFormat="false" ht="14.25" hidden="false" customHeight="false" outlineLevel="0" collapsed="false">
      <c r="A638" s="200"/>
      <c r="B638" s="204"/>
      <c r="C638" s="200"/>
      <c r="D638" s="200"/>
      <c r="E638" s="200"/>
      <c r="F638" s="200"/>
      <c r="G638" s="200"/>
      <c r="H638" s="200"/>
    </row>
    <row r="639" customFormat="false" ht="14.25" hidden="false" customHeight="false" outlineLevel="0" collapsed="false">
      <c r="A639" s="200"/>
      <c r="B639" s="204"/>
      <c r="C639" s="200"/>
      <c r="D639" s="200"/>
      <c r="E639" s="200"/>
      <c r="F639" s="200"/>
      <c r="G639" s="200"/>
      <c r="H639" s="200"/>
    </row>
    <row r="640" customFormat="false" ht="14.25" hidden="false" customHeight="false" outlineLevel="0" collapsed="false">
      <c r="A640" s="200"/>
      <c r="B640" s="204"/>
      <c r="C640" s="200"/>
      <c r="D640" s="200"/>
      <c r="E640" s="200"/>
      <c r="F640" s="200"/>
      <c r="G640" s="200"/>
      <c r="H640" s="200"/>
    </row>
    <row r="641" customFormat="false" ht="14.25" hidden="false" customHeight="false" outlineLevel="0" collapsed="false">
      <c r="A641" s="200"/>
      <c r="B641" s="204"/>
      <c r="C641" s="200"/>
      <c r="D641" s="200"/>
      <c r="E641" s="200"/>
      <c r="F641" s="200"/>
      <c r="G641" s="200"/>
      <c r="H641" s="200"/>
    </row>
    <row r="642" customFormat="false" ht="14.25" hidden="false" customHeight="false" outlineLevel="0" collapsed="false">
      <c r="A642" s="200"/>
      <c r="B642" s="204"/>
      <c r="C642" s="200"/>
      <c r="D642" s="200"/>
      <c r="E642" s="200"/>
      <c r="F642" s="200"/>
      <c r="G642" s="200"/>
      <c r="H642" s="200"/>
    </row>
    <row r="643" customFormat="false" ht="14.25" hidden="false" customHeight="false" outlineLevel="0" collapsed="false">
      <c r="A643" s="200"/>
      <c r="B643" s="204"/>
      <c r="C643" s="200"/>
      <c r="D643" s="200"/>
      <c r="E643" s="200"/>
      <c r="F643" s="200"/>
      <c r="G643" s="200"/>
      <c r="H643" s="200"/>
    </row>
    <row r="644" customFormat="false" ht="14.25" hidden="false" customHeight="false" outlineLevel="0" collapsed="false">
      <c r="A644" s="200"/>
      <c r="B644" s="204"/>
      <c r="C644" s="200"/>
      <c r="D644" s="200"/>
      <c r="E644" s="200"/>
      <c r="F644" s="200"/>
      <c r="G644" s="200"/>
      <c r="H644" s="200"/>
    </row>
    <row r="645" customFormat="false" ht="14.25" hidden="false" customHeight="false" outlineLevel="0" collapsed="false">
      <c r="A645" s="200"/>
      <c r="B645" s="204"/>
      <c r="C645" s="200"/>
      <c r="D645" s="200"/>
      <c r="E645" s="200"/>
      <c r="F645" s="200"/>
      <c r="G645" s="200"/>
      <c r="H645" s="200"/>
    </row>
    <row r="646" customFormat="false" ht="14.25" hidden="false" customHeight="false" outlineLevel="0" collapsed="false">
      <c r="A646" s="200"/>
      <c r="B646" s="204"/>
      <c r="C646" s="200"/>
      <c r="D646" s="200"/>
      <c r="E646" s="200"/>
      <c r="F646" s="200"/>
      <c r="G646" s="200"/>
      <c r="H646" s="200"/>
    </row>
    <row r="647" customFormat="false" ht="14.25" hidden="false" customHeight="false" outlineLevel="0" collapsed="false">
      <c r="A647" s="200"/>
      <c r="B647" s="204"/>
      <c r="C647" s="200"/>
      <c r="D647" s="200"/>
      <c r="E647" s="200"/>
      <c r="F647" s="200"/>
      <c r="G647" s="200"/>
      <c r="H647" s="200"/>
    </row>
    <row r="648" customFormat="false" ht="14.25" hidden="false" customHeight="false" outlineLevel="0" collapsed="false">
      <c r="A648" s="200"/>
      <c r="B648" s="204"/>
      <c r="C648" s="200"/>
      <c r="D648" s="200"/>
      <c r="E648" s="200"/>
      <c r="F648" s="200"/>
      <c r="G648" s="200"/>
      <c r="H648" s="200"/>
    </row>
    <row r="649" customFormat="false" ht="14.25" hidden="false" customHeight="false" outlineLevel="0" collapsed="false">
      <c r="A649" s="200"/>
      <c r="B649" s="204"/>
      <c r="C649" s="200"/>
      <c r="D649" s="200"/>
      <c r="E649" s="200"/>
      <c r="F649" s="200"/>
      <c r="G649" s="200"/>
      <c r="H649" s="200"/>
    </row>
    <row r="650" customFormat="false" ht="14.25" hidden="false" customHeight="false" outlineLevel="0" collapsed="false">
      <c r="A650" s="200"/>
      <c r="B650" s="204"/>
      <c r="C650" s="200"/>
      <c r="D650" s="200"/>
      <c r="E650" s="200"/>
      <c r="F650" s="200"/>
      <c r="G650" s="200"/>
      <c r="H650" s="200"/>
    </row>
    <row r="651" customFormat="false" ht="14.25" hidden="false" customHeight="false" outlineLevel="0" collapsed="false">
      <c r="A651" s="200"/>
      <c r="B651" s="204"/>
      <c r="C651" s="200"/>
      <c r="D651" s="200"/>
      <c r="E651" s="200"/>
      <c r="F651" s="200"/>
      <c r="G651" s="200"/>
      <c r="H651" s="200"/>
    </row>
    <row r="652" customFormat="false" ht="14.25" hidden="false" customHeight="false" outlineLevel="0" collapsed="false">
      <c r="A652" s="200"/>
      <c r="B652" s="204"/>
      <c r="C652" s="200"/>
      <c r="D652" s="200"/>
      <c r="E652" s="200"/>
      <c r="F652" s="200"/>
      <c r="G652" s="200"/>
      <c r="H652" s="200"/>
    </row>
    <row r="653" customFormat="false" ht="14.25" hidden="false" customHeight="false" outlineLevel="0" collapsed="false">
      <c r="A653" s="200"/>
      <c r="B653" s="204"/>
      <c r="C653" s="200"/>
      <c r="D653" s="200"/>
      <c r="E653" s="200"/>
      <c r="F653" s="200"/>
      <c r="G653" s="200"/>
      <c r="H653" s="200"/>
    </row>
    <row r="654" customFormat="false" ht="14.25" hidden="false" customHeight="false" outlineLevel="0" collapsed="false">
      <c r="A654" s="200"/>
      <c r="B654" s="204"/>
      <c r="C654" s="200"/>
      <c r="D654" s="200"/>
      <c r="E654" s="200"/>
      <c r="F654" s="200"/>
      <c r="G654" s="200"/>
      <c r="H654" s="200"/>
    </row>
    <row r="655" customFormat="false" ht="14.25" hidden="false" customHeight="false" outlineLevel="0" collapsed="false">
      <c r="A655" s="200"/>
      <c r="B655" s="204"/>
      <c r="C655" s="200"/>
      <c r="D655" s="200"/>
      <c r="E655" s="200"/>
      <c r="F655" s="200"/>
      <c r="G655" s="200"/>
      <c r="H655" s="200"/>
    </row>
    <row r="656" customFormat="false" ht="14.25" hidden="false" customHeight="false" outlineLevel="0" collapsed="false">
      <c r="A656" s="200"/>
      <c r="B656" s="204"/>
      <c r="C656" s="200"/>
      <c r="D656" s="200"/>
      <c r="E656" s="200"/>
      <c r="F656" s="200"/>
      <c r="G656" s="200"/>
      <c r="H656" s="200"/>
    </row>
    <row r="657" customFormat="false" ht="14.25" hidden="false" customHeight="false" outlineLevel="0" collapsed="false">
      <c r="A657" s="200"/>
      <c r="B657" s="204"/>
      <c r="C657" s="200"/>
      <c r="D657" s="200"/>
      <c r="E657" s="200"/>
      <c r="F657" s="200"/>
      <c r="G657" s="200"/>
      <c r="H657" s="200"/>
    </row>
    <row r="658" customFormat="false" ht="14.25" hidden="false" customHeight="false" outlineLevel="0" collapsed="false">
      <c r="A658" s="200"/>
      <c r="B658" s="204"/>
      <c r="C658" s="200"/>
      <c r="D658" s="200"/>
      <c r="E658" s="200"/>
      <c r="F658" s="200"/>
      <c r="G658" s="200"/>
      <c r="H658" s="200"/>
    </row>
    <row r="659" customFormat="false" ht="14.25" hidden="false" customHeight="false" outlineLevel="0" collapsed="false">
      <c r="A659" s="200"/>
      <c r="B659" s="204"/>
      <c r="C659" s="200"/>
      <c r="D659" s="200"/>
      <c r="E659" s="200"/>
      <c r="F659" s="200"/>
      <c r="G659" s="200"/>
      <c r="H659" s="200"/>
    </row>
    <row r="660" customFormat="false" ht="14.25" hidden="false" customHeight="false" outlineLevel="0" collapsed="false">
      <c r="A660" s="200"/>
      <c r="B660" s="204"/>
      <c r="C660" s="200"/>
      <c r="D660" s="200"/>
      <c r="E660" s="200"/>
      <c r="F660" s="200"/>
      <c r="G660" s="200"/>
      <c r="H660" s="200"/>
    </row>
    <row r="661" customFormat="false" ht="14.25" hidden="false" customHeight="false" outlineLevel="0" collapsed="false">
      <c r="A661" s="200"/>
      <c r="B661" s="204"/>
      <c r="C661" s="200"/>
      <c r="D661" s="200"/>
      <c r="E661" s="200"/>
      <c r="F661" s="200"/>
      <c r="G661" s="200"/>
      <c r="H661" s="200"/>
    </row>
    <row r="662" customFormat="false" ht="14.25" hidden="false" customHeight="false" outlineLevel="0" collapsed="false">
      <c r="A662" s="200"/>
      <c r="B662" s="204"/>
      <c r="C662" s="200"/>
      <c r="D662" s="200"/>
      <c r="E662" s="200"/>
      <c r="F662" s="200"/>
      <c r="G662" s="200"/>
      <c r="H662" s="200"/>
    </row>
    <row r="663" customFormat="false" ht="14.25" hidden="false" customHeight="false" outlineLevel="0" collapsed="false">
      <c r="A663" s="200"/>
      <c r="B663" s="204"/>
      <c r="C663" s="200"/>
      <c r="D663" s="200"/>
      <c r="E663" s="200"/>
      <c r="F663" s="200"/>
      <c r="G663" s="200"/>
      <c r="H663" s="200"/>
    </row>
    <row r="664" customFormat="false" ht="14.25" hidden="false" customHeight="false" outlineLevel="0" collapsed="false">
      <c r="A664" s="200"/>
      <c r="B664" s="204"/>
      <c r="C664" s="200"/>
      <c r="D664" s="200"/>
      <c r="E664" s="200"/>
      <c r="F664" s="200"/>
      <c r="G664" s="200"/>
      <c r="H664" s="200"/>
    </row>
    <row r="665" customFormat="false" ht="14.25" hidden="false" customHeight="false" outlineLevel="0" collapsed="false">
      <c r="A665" s="200"/>
      <c r="B665" s="204"/>
      <c r="C665" s="200"/>
      <c r="D665" s="200"/>
      <c r="E665" s="200"/>
      <c r="F665" s="200"/>
      <c r="G665" s="200"/>
      <c r="H665" s="200"/>
    </row>
    <row r="666" customFormat="false" ht="14.25" hidden="false" customHeight="false" outlineLevel="0" collapsed="false">
      <c r="A666" s="200"/>
      <c r="B666" s="204"/>
      <c r="C666" s="200"/>
      <c r="D666" s="200"/>
      <c r="E666" s="200"/>
      <c r="F666" s="200"/>
      <c r="G666" s="200"/>
      <c r="H666" s="200"/>
    </row>
    <row r="667" customFormat="false" ht="14.25" hidden="false" customHeight="false" outlineLevel="0" collapsed="false">
      <c r="A667" s="200"/>
      <c r="B667" s="204"/>
      <c r="C667" s="200"/>
      <c r="D667" s="200"/>
      <c r="E667" s="200"/>
      <c r="F667" s="200"/>
      <c r="G667" s="200"/>
      <c r="H667" s="200"/>
    </row>
    <row r="668" customFormat="false" ht="14.25" hidden="false" customHeight="false" outlineLevel="0" collapsed="false">
      <c r="A668" s="200"/>
      <c r="B668" s="204"/>
      <c r="C668" s="200"/>
      <c r="D668" s="200"/>
      <c r="E668" s="200"/>
      <c r="F668" s="200"/>
      <c r="G668" s="200"/>
      <c r="H668" s="200"/>
    </row>
    <row r="669" customFormat="false" ht="14.25" hidden="false" customHeight="false" outlineLevel="0" collapsed="false">
      <c r="A669" s="200"/>
      <c r="B669" s="204"/>
      <c r="C669" s="200"/>
      <c r="D669" s="200"/>
      <c r="E669" s="200"/>
      <c r="F669" s="200"/>
      <c r="G669" s="200"/>
      <c r="H669" s="200"/>
    </row>
    <row r="670" customFormat="false" ht="14.25" hidden="false" customHeight="false" outlineLevel="0" collapsed="false">
      <c r="A670" s="200"/>
      <c r="B670" s="204"/>
      <c r="C670" s="200"/>
      <c r="D670" s="200"/>
      <c r="E670" s="200"/>
      <c r="F670" s="200"/>
      <c r="G670" s="200"/>
      <c r="H670" s="200"/>
    </row>
    <row r="671" customFormat="false" ht="14.25" hidden="false" customHeight="false" outlineLevel="0" collapsed="false">
      <c r="A671" s="200"/>
      <c r="B671" s="204"/>
      <c r="C671" s="200"/>
      <c r="D671" s="200"/>
      <c r="E671" s="200"/>
      <c r="F671" s="200"/>
      <c r="G671" s="200"/>
      <c r="H671" s="200"/>
    </row>
    <row r="672" customFormat="false" ht="14.25" hidden="false" customHeight="false" outlineLevel="0" collapsed="false">
      <c r="A672" s="200"/>
      <c r="B672" s="204"/>
      <c r="C672" s="200"/>
      <c r="D672" s="200"/>
      <c r="E672" s="200"/>
      <c r="F672" s="200"/>
      <c r="G672" s="200"/>
      <c r="H672" s="200"/>
    </row>
    <row r="673" customFormat="false" ht="14.25" hidden="false" customHeight="false" outlineLevel="0" collapsed="false">
      <c r="A673" s="200"/>
      <c r="B673" s="204"/>
      <c r="C673" s="200"/>
      <c r="D673" s="200"/>
      <c r="E673" s="200"/>
      <c r="F673" s="200"/>
      <c r="G673" s="200"/>
      <c r="H673" s="200"/>
    </row>
    <row r="674" customFormat="false" ht="14.25" hidden="false" customHeight="false" outlineLevel="0" collapsed="false">
      <c r="A674" s="200"/>
      <c r="B674" s="204"/>
      <c r="C674" s="200"/>
      <c r="D674" s="200"/>
      <c r="E674" s="200"/>
      <c r="F674" s="200"/>
      <c r="G674" s="200"/>
      <c r="H674" s="200"/>
    </row>
    <row r="675" customFormat="false" ht="14.25" hidden="false" customHeight="false" outlineLevel="0" collapsed="false">
      <c r="A675" s="200"/>
      <c r="B675" s="204"/>
      <c r="C675" s="200"/>
      <c r="D675" s="200"/>
      <c r="E675" s="200"/>
      <c r="F675" s="200"/>
      <c r="G675" s="200"/>
      <c r="H675" s="200"/>
    </row>
    <row r="676" customFormat="false" ht="14.25" hidden="false" customHeight="false" outlineLevel="0" collapsed="false">
      <c r="A676" s="200"/>
      <c r="B676" s="204"/>
      <c r="C676" s="200"/>
      <c r="D676" s="200"/>
      <c r="E676" s="200"/>
      <c r="F676" s="200"/>
      <c r="G676" s="200"/>
      <c r="H676" s="200"/>
    </row>
    <row r="677" customFormat="false" ht="14.25" hidden="false" customHeight="false" outlineLevel="0" collapsed="false">
      <c r="A677" s="200"/>
      <c r="B677" s="204"/>
      <c r="C677" s="200"/>
      <c r="D677" s="200"/>
      <c r="E677" s="200"/>
      <c r="F677" s="200"/>
      <c r="G677" s="200"/>
      <c r="H677" s="200"/>
    </row>
    <row r="678" customFormat="false" ht="14.25" hidden="false" customHeight="false" outlineLevel="0" collapsed="false">
      <c r="A678" s="200"/>
      <c r="B678" s="204"/>
      <c r="C678" s="200"/>
      <c r="D678" s="200"/>
      <c r="E678" s="200"/>
      <c r="F678" s="200"/>
      <c r="G678" s="200"/>
      <c r="H678" s="200"/>
    </row>
    <row r="679" customFormat="false" ht="14.25" hidden="false" customHeight="false" outlineLevel="0" collapsed="false">
      <c r="A679" s="200"/>
      <c r="B679" s="204"/>
      <c r="C679" s="200"/>
      <c r="D679" s="200"/>
      <c r="E679" s="200"/>
      <c r="F679" s="200"/>
      <c r="G679" s="200"/>
      <c r="H679" s="200"/>
    </row>
    <row r="680" customFormat="false" ht="14.25" hidden="false" customHeight="false" outlineLevel="0" collapsed="false">
      <c r="A680" s="200"/>
      <c r="B680" s="204"/>
      <c r="C680" s="200"/>
      <c r="D680" s="200"/>
      <c r="E680" s="200"/>
      <c r="F680" s="200"/>
      <c r="G680" s="200"/>
      <c r="H680" s="200"/>
    </row>
    <row r="681" customFormat="false" ht="14.25" hidden="false" customHeight="false" outlineLevel="0" collapsed="false">
      <c r="A681" s="200"/>
      <c r="B681" s="204"/>
      <c r="C681" s="200"/>
      <c r="D681" s="200"/>
      <c r="E681" s="200"/>
      <c r="F681" s="200"/>
      <c r="G681" s="200"/>
      <c r="H681" s="200"/>
    </row>
    <row r="682" customFormat="false" ht="14.25" hidden="false" customHeight="false" outlineLevel="0" collapsed="false">
      <c r="A682" s="200"/>
      <c r="B682" s="204"/>
      <c r="C682" s="200"/>
      <c r="D682" s="200"/>
      <c r="E682" s="200"/>
      <c r="F682" s="200"/>
      <c r="G682" s="200"/>
      <c r="H682" s="200"/>
    </row>
    <row r="683" customFormat="false" ht="14.25" hidden="false" customHeight="false" outlineLevel="0" collapsed="false">
      <c r="A683" s="200"/>
      <c r="B683" s="204"/>
      <c r="C683" s="200"/>
      <c r="D683" s="200"/>
      <c r="E683" s="200"/>
      <c r="F683" s="200"/>
      <c r="G683" s="200"/>
      <c r="H683" s="200"/>
    </row>
    <row r="684" customFormat="false" ht="14.25" hidden="false" customHeight="false" outlineLevel="0" collapsed="false">
      <c r="A684" s="200"/>
      <c r="B684" s="204"/>
      <c r="C684" s="200"/>
      <c r="D684" s="200"/>
      <c r="E684" s="200"/>
      <c r="F684" s="200"/>
      <c r="G684" s="200"/>
      <c r="H684" s="200"/>
    </row>
    <row r="685" customFormat="false" ht="14.25" hidden="false" customHeight="false" outlineLevel="0" collapsed="false">
      <c r="A685" s="200"/>
      <c r="B685" s="204"/>
      <c r="C685" s="200"/>
      <c r="D685" s="200"/>
      <c r="E685" s="200"/>
      <c r="F685" s="200"/>
      <c r="G685" s="200"/>
      <c r="H685" s="200"/>
    </row>
    <row r="686" customFormat="false" ht="14.25" hidden="false" customHeight="false" outlineLevel="0" collapsed="false">
      <c r="A686" s="200"/>
      <c r="B686" s="204"/>
      <c r="C686" s="200"/>
      <c r="D686" s="200"/>
      <c r="E686" s="200"/>
      <c r="F686" s="200"/>
      <c r="G686" s="200"/>
      <c r="H686" s="200"/>
    </row>
    <row r="687" customFormat="false" ht="14.25" hidden="false" customHeight="false" outlineLevel="0" collapsed="false">
      <c r="A687" s="200"/>
      <c r="B687" s="204"/>
      <c r="C687" s="200"/>
      <c r="D687" s="200"/>
      <c r="E687" s="200"/>
      <c r="F687" s="200"/>
      <c r="G687" s="200"/>
      <c r="H687" s="200"/>
    </row>
    <row r="688" customFormat="false" ht="14.25" hidden="false" customHeight="false" outlineLevel="0" collapsed="false">
      <c r="A688" s="200"/>
      <c r="B688" s="204"/>
      <c r="C688" s="200"/>
      <c r="D688" s="200"/>
      <c r="E688" s="200"/>
      <c r="F688" s="200"/>
      <c r="G688" s="200"/>
      <c r="H688" s="200"/>
    </row>
    <row r="689" customFormat="false" ht="14.25" hidden="false" customHeight="false" outlineLevel="0" collapsed="false">
      <c r="A689" s="200"/>
      <c r="B689" s="204"/>
      <c r="C689" s="200"/>
      <c r="D689" s="200"/>
      <c r="E689" s="200"/>
      <c r="F689" s="200"/>
      <c r="G689" s="200"/>
      <c r="H689" s="200"/>
    </row>
    <row r="690" customFormat="false" ht="14.25" hidden="false" customHeight="false" outlineLevel="0" collapsed="false">
      <c r="A690" s="200"/>
      <c r="B690" s="204"/>
      <c r="C690" s="200"/>
      <c r="D690" s="200"/>
      <c r="E690" s="200"/>
      <c r="F690" s="200"/>
      <c r="G690" s="200"/>
      <c r="H690" s="200"/>
    </row>
    <row r="691" customFormat="false" ht="14.25" hidden="false" customHeight="false" outlineLevel="0" collapsed="false">
      <c r="A691" s="200"/>
      <c r="B691" s="204"/>
      <c r="C691" s="200"/>
      <c r="D691" s="200"/>
      <c r="E691" s="200"/>
      <c r="F691" s="200"/>
      <c r="G691" s="200"/>
      <c r="H691" s="200"/>
    </row>
    <row r="692" customFormat="false" ht="14.25" hidden="false" customHeight="false" outlineLevel="0" collapsed="false">
      <c r="A692" s="200"/>
      <c r="B692" s="204"/>
      <c r="C692" s="200"/>
      <c r="D692" s="200"/>
      <c r="E692" s="200"/>
      <c r="F692" s="200"/>
      <c r="G692" s="200"/>
      <c r="H692" s="200"/>
    </row>
    <row r="693" customFormat="false" ht="14.25" hidden="false" customHeight="false" outlineLevel="0" collapsed="false">
      <c r="A693" s="200"/>
      <c r="B693" s="204"/>
      <c r="C693" s="200"/>
      <c r="D693" s="200"/>
      <c r="E693" s="200"/>
      <c r="F693" s="200"/>
      <c r="G693" s="200"/>
      <c r="H693" s="200"/>
    </row>
    <row r="694" customFormat="false" ht="14.25" hidden="false" customHeight="false" outlineLevel="0" collapsed="false">
      <c r="A694" s="200"/>
      <c r="B694" s="204"/>
      <c r="C694" s="200"/>
      <c r="D694" s="200"/>
      <c r="E694" s="200"/>
      <c r="F694" s="200"/>
      <c r="G694" s="200"/>
      <c r="H694" s="200"/>
    </row>
    <row r="695" customFormat="false" ht="14.25" hidden="false" customHeight="false" outlineLevel="0" collapsed="false">
      <c r="A695" s="200"/>
      <c r="B695" s="204"/>
      <c r="C695" s="200"/>
      <c r="D695" s="200"/>
      <c r="E695" s="200"/>
      <c r="F695" s="200"/>
      <c r="G695" s="200"/>
      <c r="H695" s="200"/>
    </row>
    <row r="696" customFormat="false" ht="14.25" hidden="false" customHeight="false" outlineLevel="0" collapsed="false">
      <c r="A696" s="200"/>
      <c r="B696" s="204"/>
      <c r="C696" s="200"/>
      <c r="D696" s="200"/>
      <c r="E696" s="200"/>
      <c r="F696" s="200"/>
      <c r="G696" s="200"/>
      <c r="H696" s="200"/>
    </row>
    <row r="697" customFormat="false" ht="14.25" hidden="false" customHeight="false" outlineLevel="0" collapsed="false">
      <c r="A697" s="200"/>
      <c r="B697" s="204"/>
      <c r="C697" s="200"/>
      <c r="D697" s="200"/>
      <c r="E697" s="200"/>
      <c r="F697" s="200"/>
      <c r="G697" s="200"/>
      <c r="H697" s="200"/>
    </row>
    <row r="698" customFormat="false" ht="14.25" hidden="false" customHeight="false" outlineLevel="0" collapsed="false">
      <c r="A698" s="200"/>
      <c r="B698" s="204"/>
      <c r="C698" s="200"/>
      <c r="D698" s="200"/>
      <c r="E698" s="200"/>
      <c r="F698" s="200"/>
      <c r="G698" s="200"/>
      <c r="H698" s="200"/>
    </row>
    <row r="699" customFormat="false" ht="14.25" hidden="false" customHeight="false" outlineLevel="0" collapsed="false">
      <c r="A699" s="200"/>
      <c r="B699" s="204"/>
      <c r="C699" s="200"/>
      <c r="D699" s="200"/>
      <c r="E699" s="200"/>
      <c r="F699" s="200"/>
      <c r="G699" s="200"/>
      <c r="H699" s="200"/>
    </row>
    <row r="700" customFormat="false" ht="14.25" hidden="false" customHeight="false" outlineLevel="0" collapsed="false">
      <c r="A700" s="200"/>
      <c r="B700" s="204"/>
      <c r="C700" s="200"/>
      <c r="D700" s="200"/>
      <c r="E700" s="200"/>
      <c r="F700" s="200"/>
      <c r="G700" s="200"/>
      <c r="H700" s="200"/>
    </row>
    <row r="701" customFormat="false" ht="14.25" hidden="false" customHeight="false" outlineLevel="0" collapsed="false">
      <c r="A701" s="200"/>
      <c r="B701" s="204"/>
      <c r="C701" s="200"/>
      <c r="D701" s="200"/>
      <c r="E701" s="200"/>
      <c r="F701" s="200"/>
      <c r="G701" s="200"/>
      <c r="H701" s="200"/>
    </row>
    <row r="702" customFormat="false" ht="14.25" hidden="false" customHeight="false" outlineLevel="0" collapsed="false">
      <c r="A702" s="200"/>
      <c r="B702" s="204"/>
      <c r="C702" s="200"/>
      <c r="D702" s="200"/>
      <c r="E702" s="200"/>
      <c r="F702" s="200"/>
      <c r="G702" s="200"/>
      <c r="H702" s="200"/>
    </row>
    <row r="703" customFormat="false" ht="14.25" hidden="false" customHeight="false" outlineLevel="0" collapsed="false">
      <c r="A703" s="200"/>
      <c r="B703" s="204"/>
      <c r="C703" s="200"/>
      <c r="D703" s="200"/>
      <c r="E703" s="200"/>
      <c r="F703" s="200"/>
      <c r="G703" s="200"/>
      <c r="H703" s="200"/>
    </row>
    <row r="704" customFormat="false" ht="14.25" hidden="false" customHeight="false" outlineLevel="0" collapsed="false">
      <c r="A704" s="200"/>
      <c r="B704" s="204"/>
      <c r="C704" s="200"/>
      <c r="D704" s="200"/>
      <c r="E704" s="200"/>
      <c r="F704" s="200"/>
      <c r="G704" s="200"/>
      <c r="H704" s="200"/>
    </row>
    <row r="705" customFormat="false" ht="14.25" hidden="false" customHeight="false" outlineLevel="0" collapsed="false">
      <c r="A705" s="200"/>
      <c r="B705" s="204"/>
      <c r="C705" s="200"/>
      <c r="D705" s="200"/>
      <c r="E705" s="200"/>
      <c r="F705" s="200"/>
      <c r="G705" s="200"/>
      <c r="H705" s="200"/>
    </row>
    <row r="706" customFormat="false" ht="14.25" hidden="false" customHeight="false" outlineLevel="0" collapsed="false">
      <c r="A706" s="200"/>
      <c r="B706" s="204"/>
      <c r="C706" s="200"/>
      <c r="D706" s="200"/>
      <c r="E706" s="200"/>
      <c r="F706" s="200"/>
      <c r="G706" s="200"/>
      <c r="H706" s="200"/>
    </row>
    <row r="707" customFormat="false" ht="14.25" hidden="false" customHeight="false" outlineLevel="0" collapsed="false">
      <c r="A707" s="200"/>
      <c r="B707" s="204"/>
      <c r="C707" s="200"/>
      <c r="D707" s="200"/>
      <c r="E707" s="200"/>
      <c r="F707" s="200"/>
      <c r="G707" s="200"/>
      <c r="H707" s="200"/>
    </row>
    <row r="708" customFormat="false" ht="14.25" hidden="false" customHeight="false" outlineLevel="0" collapsed="false">
      <c r="A708" s="200"/>
      <c r="B708" s="204"/>
      <c r="C708" s="200"/>
      <c r="D708" s="200"/>
      <c r="E708" s="200"/>
      <c r="F708" s="200"/>
      <c r="G708" s="200"/>
      <c r="H708" s="200"/>
    </row>
    <row r="709" customFormat="false" ht="14.25" hidden="false" customHeight="false" outlineLevel="0" collapsed="false">
      <c r="A709" s="200"/>
      <c r="B709" s="204"/>
      <c r="C709" s="200"/>
      <c r="D709" s="200"/>
      <c r="E709" s="200"/>
      <c r="F709" s="200"/>
      <c r="G709" s="200"/>
      <c r="H709" s="200"/>
    </row>
    <row r="710" customFormat="false" ht="14.25" hidden="false" customHeight="false" outlineLevel="0" collapsed="false">
      <c r="A710" s="200"/>
      <c r="B710" s="204"/>
      <c r="C710" s="200"/>
      <c r="D710" s="200"/>
      <c r="E710" s="200"/>
      <c r="F710" s="200"/>
      <c r="G710" s="200"/>
      <c r="H710" s="200"/>
    </row>
    <row r="711" customFormat="false" ht="14.25" hidden="false" customHeight="false" outlineLevel="0" collapsed="false">
      <c r="A711" s="200"/>
      <c r="B711" s="204"/>
      <c r="C711" s="200"/>
      <c r="D711" s="200"/>
      <c r="E711" s="200"/>
      <c r="F711" s="200"/>
      <c r="G711" s="200"/>
      <c r="H711" s="200"/>
    </row>
    <row r="712" customFormat="false" ht="14.25" hidden="false" customHeight="false" outlineLevel="0" collapsed="false">
      <c r="A712" s="200"/>
      <c r="B712" s="204"/>
      <c r="C712" s="200"/>
      <c r="D712" s="200"/>
      <c r="E712" s="200"/>
      <c r="F712" s="200"/>
      <c r="G712" s="200"/>
      <c r="H712" s="200"/>
    </row>
    <row r="713" customFormat="false" ht="14.25" hidden="false" customHeight="false" outlineLevel="0" collapsed="false">
      <c r="A713" s="200"/>
      <c r="B713" s="204"/>
      <c r="C713" s="200"/>
      <c r="D713" s="200"/>
      <c r="E713" s="200"/>
      <c r="F713" s="200"/>
      <c r="G713" s="200"/>
      <c r="H713" s="200"/>
    </row>
    <row r="714" customFormat="false" ht="14.25" hidden="false" customHeight="false" outlineLevel="0" collapsed="false">
      <c r="A714" s="200"/>
      <c r="B714" s="204"/>
      <c r="C714" s="200"/>
      <c r="D714" s="200"/>
      <c r="E714" s="200"/>
      <c r="F714" s="200"/>
      <c r="G714" s="200"/>
      <c r="H714" s="200"/>
    </row>
    <row r="715" customFormat="false" ht="14.25" hidden="false" customHeight="false" outlineLevel="0" collapsed="false">
      <c r="A715" s="200"/>
      <c r="B715" s="204"/>
      <c r="C715" s="200"/>
      <c r="D715" s="200"/>
      <c r="E715" s="200"/>
      <c r="F715" s="200"/>
      <c r="G715" s="200"/>
      <c r="H715" s="200"/>
    </row>
    <row r="716" customFormat="false" ht="14.25" hidden="false" customHeight="false" outlineLevel="0" collapsed="false">
      <c r="A716" s="200"/>
      <c r="B716" s="204"/>
      <c r="C716" s="200"/>
      <c r="D716" s="200"/>
      <c r="E716" s="200"/>
      <c r="F716" s="200"/>
      <c r="G716" s="200"/>
      <c r="H716" s="200"/>
    </row>
    <row r="717" customFormat="false" ht="14.25" hidden="false" customHeight="false" outlineLevel="0" collapsed="false">
      <c r="A717" s="200"/>
      <c r="B717" s="204"/>
      <c r="C717" s="200"/>
      <c r="D717" s="200"/>
      <c r="E717" s="200"/>
      <c r="F717" s="200"/>
      <c r="G717" s="200"/>
      <c r="H717" s="200"/>
    </row>
    <row r="718" customFormat="false" ht="14.25" hidden="false" customHeight="false" outlineLevel="0" collapsed="false">
      <c r="A718" s="200"/>
      <c r="B718" s="204"/>
      <c r="C718" s="200"/>
      <c r="D718" s="200"/>
      <c r="E718" s="200"/>
      <c r="F718" s="200"/>
      <c r="G718" s="200"/>
      <c r="H718" s="200"/>
    </row>
    <row r="719" customFormat="false" ht="14.25" hidden="false" customHeight="false" outlineLevel="0" collapsed="false">
      <c r="A719" s="200"/>
      <c r="B719" s="204"/>
      <c r="C719" s="200"/>
      <c r="D719" s="200"/>
      <c r="E719" s="200"/>
      <c r="F719" s="200"/>
      <c r="G719" s="200"/>
      <c r="H719" s="200"/>
    </row>
    <row r="720" customFormat="false" ht="14.25" hidden="false" customHeight="false" outlineLevel="0" collapsed="false">
      <c r="A720" s="200"/>
      <c r="B720" s="204"/>
      <c r="C720" s="200"/>
      <c r="D720" s="200"/>
      <c r="E720" s="200"/>
      <c r="F720" s="200"/>
      <c r="G720" s="200"/>
      <c r="H720" s="200"/>
    </row>
    <row r="721" customFormat="false" ht="14.25" hidden="false" customHeight="false" outlineLevel="0" collapsed="false">
      <c r="A721" s="200"/>
      <c r="B721" s="204"/>
      <c r="C721" s="200"/>
      <c r="D721" s="200"/>
      <c r="E721" s="200"/>
      <c r="F721" s="200"/>
      <c r="G721" s="200"/>
      <c r="H721" s="200"/>
    </row>
    <row r="722" customFormat="false" ht="14.25" hidden="false" customHeight="false" outlineLevel="0" collapsed="false">
      <c r="A722" s="200"/>
      <c r="B722" s="204"/>
      <c r="C722" s="200"/>
      <c r="D722" s="200"/>
      <c r="E722" s="200"/>
      <c r="F722" s="200"/>
      <c r="G722" s="200"/>
      <c r="H722" s="200"/>
    </row>
    <row r="723" customFormat="false" ht="14.25" hidden="false" customHeight="false" outlineLevel="0" collapsed="false">
      <c r="A723" s="200"/>
      <c r="B723" s="204"/>
      <c r="C723" s="200"/>
      <c r="D723" s="200"/>
      <c r="E723" s="200"/>
      <c r="F723" s="200"/>
      <c r="G723" s="200"/>
      <c r="H723" s="200"/>
    </row>
    <row r="724" customFormat="false" ht="14.25" hidden="false" customHeight="false" outlineLevel="0" collapsed="false">
      <c r="A724" s="200"/>
      <c r="B724" s="204"/>
      <c r="C724" s="200"/>
      <c r="D724" s="200"/>
      <c r="E724" s="200"/>
      <c r="F724" s="200"/>
      <c r="G724" s="200"/>
      <c r="H724" s="200"/>
    </row>
    <row r="725" customFormat="false" ht="14.25" hidden="false" customHeight="false" outlineLevel="0" collapsed="false">
      <c r="A725" s="200"/>
      <c r="B725" s="204"/>
      <c r="C725" s="200"/>
      <c r="D725" s="200"/>
      <c r="E725" s="200"/>
      <c r="F725" s="200"/>
      <c r="G725" s="200"/>
      <c r="H725" s="200"/>
    </row>
    <row r="726" customFormat="false" ht="14.25" hidden="false" customHeight="false" outlineLevel="0" collapsed="false">
      <c r="A726" s="200"/>
      <c r="B726" s="204"/>
      <c r="C726" s="200"/>
      <c r="D726" s="200"/>
      <c r="E726" s="200"/>
      <c r="F726" s="200"/>
      <c r="G726" s="200"/>
      <c r="H726" s="200"/>
    </row>
    <row r="727" customFormat="false" ht="14.25" hidden="false" customHeight="false" outlineLevel="0" collapsed="false">
      <c r="A727" s="200"/>
      <c r="B727" s="204"/>
      <c r="C727" s="200"/>
      <c r="D727" s="200"/>
      <c r="E727" s="200"/>
      <c r="F727" s="200"/>
      <c r="G727" s="200"/>
      <c r="H727" s="200"/>
    </row>
    <row r="728" customFormat="false" ht="14.25" hidden="false" customHeight="false" outlineLevel="0" collapsed="false">
      <c r="A728" s="200"/>
      <c r="B728" s="204"/>
      <c r="C728" s="200"/>
      <c r="D728" s="200"/>
      <c r="E728" s="200"/>
      <c r="F728" s="200"/>
      <c r="G728" s="200"/>
      <c r="H728" s="200"/>
    </row>
    <row r="729" customFormat="false" ht="14.25" hidden="false" customHeight="false" outlineLevel="0" collapsed="false">
      <c r="A729" s="200"/>
      <c r="B729" s="204"/>
      <c r="C729" s="200"/>
      <c r="D729" s="200"/>
      <c r="E729" s="200"/>
      <c r="F729" s="200"/>
      <c r="G729" s="200"/>
      <c r="H729" s="200"/>
    </row>
    <row r="730" customFormat="false" ht="14.25" hidden="false" customHeight="false" outlineLevel="0" collapsed="false">
      <c r="A730" s="200"/>
      <c r="B730" s="204"/>
      <c r="C730" s="200"/>
      <c r="D730" s="200"/>
      <c r="E730" s="200"/>
      <c r="F730" s="200"/>
      <c r="G730" s="200"/>
      <c r="H730" s="200"/>
    </row>
    <row r="731" customFormat="false" ht="14.25" hidden="false" customHeight="false" outlineLevel="0" collapsed="false">
      <c r="A731" s="200"/>
      <c r="B731" s="204"/>
      <c r="C731" s="200"/>
      <c r="D731" s="200"/>
      <c r="E731" s="200"/>
      <c r="F731" s="200"/>
      <c r="G731" s="200"/>
      <c r="H731" s="200"/>
    </row>
    <row r="732" customFormat="false" ht="14.25" hidden="false" customHeight="false" outlineLevel="0" collapsed="false">
      <c r="A732" s="200"/>
      <c r="B732" s="204"/>
      <c r="C732" s="200"/>
      <c r="D732" s="200"/>
      <c r="E732" s="200"/>
      <c r="F732" s="200"/>
      <c r="G732" s="200"/>
      <c r="H732" s="200"/>
    </row>
    <row r="733" customFormat="false" ht="14.25" hidden="false" customHeight="false" outlineLevel="0" collapsed="false">
      <c r="A733" s="200"/>
      <c r="B733" s="204"/>
      <c r="C733" s="200"/>
      <c r="D733" s="200"/>
      <c r="E733" s="200"/>
      <c r="F733" s="200"/>
      <c r="G733" s="200"/>
      <c r="H733" s="200"/>
    </row>
    <row r="734" customFormat="false" ht="14.25" hidden="false" customHeight="false" outlineLevel="0" collapsed="false">
      <c r="A734" s="200"/>
      <c r="B734" s="204"/>
      <c r="C734" s="200"/>
      <c r="D734" s="200"/>
      <c r="E734" s="200"/>
      <c r="F734" s="200"/>
      <c r="G734" s="200"/>
      <c r="H734" s="200"/>
    </row>
    <row r="735" customFormat="false" ht="14.25" hidden="false" customHeight="false" outlineLevel="0" collapsed="false">
      <c r="A735" s="200"/>
      <c r="B735" s="204"/>
      <c r="C735" s="200"/>
      <c r="D735" s="200"/>
      <c r="E735" s="200"/>
      <c r="F735" s="200"/>
      <c r="G735" s="200"/>
      <c r="H735" s="200"/>
    </row>
    <row r="736" customFormat="false" ht="14.25" hidden="false" customHeight="false" outlineLevel="0" collapsed="false">
      <c r="A736" s="200"/>
      <c r="B736" s="204"/>
      <c r="C736" s="200"/>
      <c r="D736" s="200"/>
      <c r="E736" s="200"/>
      <c r="F736" s="200"/>
      <c r="G736" s="200"/>
      <c r="H736" s="200"/>
    </row>
    <row r="737" customFormat="false" ht="14.25" hidden="false" customHeight="false" outlineLevel="0" collapsed="false">
      <c r="A737" s="200"/>
      <c r="B737" s="204"/>
      <c r="C737" s="200"/>
      <c r="D737" s="200"/>
      <c r="E737" s="200"/>
      <c r="F737" s="200"/>
      <c r="G737" s="200"/>
      <c r="H737" s="200"/>
    </row>
    <row r="738" customFormat="false" ht="14.25" hidden="false" customHeight="false" outlineLevel="0" collapsed="false">
      <c r="A738" s="200"/>
      <c r="B738" s="204"/>
      <c r="C738" s="200"/>
      <c r="D738" s="200"/>
      <c r="E738" s="200"/>
      <c r="F738" s="200"/>
      <c r="G738" s="200"/>
      <c r="H738" s="200"/>
    </row>
    <row r="739" customFormat="false" ht="14.25" hidden="false" customHeight="false" outlineLevel="0" collapsed="false">
      <c r="A739" s="200"/>
      <c r="B739" s="204"/>
      <c r="C739" s="200"/>
      <c r="D739" s="200"/>
      <c r="E739" s="200"/>
      <c r="F739" s="200"/>
      <c r="G739" s="200"/>
      <c r="H739" s="200"/>
    </row>
    <row r="740" customFormat="false" ht="14.25" hidden="false" customHeight="false" outlineLevel="0" collapsed="false">
      <c r="A740" s="200"/>
      <c r="B740" s="204"/>
      <c r="C740" s="200"/>
      <c r="D740" s="200"/>
      <c r="E740" s="200"/>
      <c r="F740" s="200"/>
      <c r="G740" s="200"/>
      <c r="H740" s="200"/>
    </row>
    <row r="741" customFormat="false" ht="14.25" hidden="false" customHeight="false" outlineLevel="0" collapsed="false">
      <c r="A741" s="200"/>
      <c r="B741" s="204"/>
      <c r="C741" s="200"/>
      <c r="D741" s="200"/>
      <c r="E741" s="200"/>
      <c r="F741" s="200"/>
      <c r="G741" s="200"/>
      <c r="H741" s="200"/>
    </row>
    <row r="742" customFormat="false" ht="14.25" hidden="false" customHeight="false" outlineLevel="0" collapsed="false">
      <c r="A742" s="200"/>
      <c r="B742" s="204"/>
      <c r="C742" s="200"/>
      <c r="D742" s="200"/>
      <c r="E742" s="200"/>
      <c r="F742" s="200"/>
      <c r="G742" s="200"/>
      <c r="H742" s="200"/>
    </row>
    <row r="743" customFormat="false" ht="14.25" hidden="false" customHeight="false" outlineLevel="0" collapsed="false">
      <c r="A743" s="200"/>
      <c r="B743" s="204"/>
      <c r="C743" s="200"/>
      <c r="D743" s="200"/>
      <c r="E743" s="200"/>
      <c r="F743" s="200"/>
      <c r="G743" s="200"/>
      <c r="H743" s="200"/>
    </row>
    <row r="744" customFormat="false" ht="14.25" hidden="false" customHeight="false" outlineLevel="0" collapsed="false">
      <c r="A744" s="200"/>
      <c r="B744" s="204"/>
      <c r="C744" s="200"/>
      <c r="D744" s="200"/>
      <c r="E744" s="200"/>
      <c r="F744" s="200"/>
      <c r="G744" s="200"/>
      <c r="H744" s="200"/>
    </row>
    <row r="745" customFormat="false" ht="14.25" hidden="false" customHeight="false" outlineLevel="0" collapsed="false">
      <c r="A745" s="200"/>
      <c r="B745" s="204"/>
      <c r="C745" s="200"/>
      <c r="D745" s="200"/>
      <c r="E745" s="200"/>
      <c r="F745" s="200"/>
      <c r="G745" s="200"/>
      <c r="H745" s="200"/>
    </row>
    <row r="746" customFormat="false" ht="14.25" hidden="false" customHeight="false" outlineLevel="0" collapsed="false">
      <c r="A746" s="200"/>
      <c r="B746" s="204"/>
      <c r="C746" s="200"/>
      <c r="D746" s="200"/>
      <c r="E746" s="200"/>
      <c r="F746" s="200"/>
      <c r="G746" s="200"/>
      <c r="H746" s="200"/>
    </row>
    <row r="747" customFormat="false" ht="14.25" hidden="false" customHeight="false" outlineLevel="0" collapsed="false">
      <c r="A747" s="200"/>
      <c r="B747" s="204"/>
      <c r="C747" s="200"/>
      <c r="D747" s="200"/>
      <c r="E747" s="200"/>
      <c r="F747" s="200"/>
      <c r="G747" s="200"/>
      <c r="H747" s="200"/>
    </row>
    <row r="748" customFormat="false" ht="14.25" hidden="false" customHeight="false" outlineLevel="0" collapsed="false">
      <c r="A748" s="200"/>
      <c r="B748" s="204"/>
      <c r="C748" s="200"/>
      <c r="D748" s="200"/>
      <c r="E748" s="200"/>
      <c r="F748" s="200"/>
      <c r="G748" s="200"/>
      <c r="H748" s="200"/>
    </row>
    <row r="749" customFormat="false" ht="14.25" hidden="false" customHeight="false" outlineLevel="0" collapsed="false">
      <c r="A749" s="200"/>
      <c r="B749" s="204"/>
      <c r="C749" s="200"/>
      <c r="D749" s="200"/>
      <c r="E749" s="200"/>
      <c r="F749" s="200"/>
      <c r="G749" s="200"/>
      <c r="H749" s="200"/>
    </row>
    <row r="750" customFormat="false" ht="14.25" hidden="false" customHeight="false" outlineLevel="0" collapsed="false">
      <c r="A750" s="200"/>
      <c r="B750" s="204"/>
      <c r="C750" s="200"/>
      <c r="D750" s="200"/>
      <c r="E750" s="200"/>
      <c r="F750" s="200"/>
      <c r="G750" s="200"/>
      <c r="H750" s="200"/>
    </row>
    <row r="751" customFormat="false" ht="14.25" hidden="false" customHeight="false" outlineLevel="0" collapsed="false">
      <c r="A751" s="200"/>
      <c r="B751" s="204"/>
      <c r="C751" s="200"/>
      <c r="D751" s="200"/>
      <c r="E751" s="200"/>
      <c r="F751" s="200"/>
      <c r="G751" s="200"/>
      <c r="H751" s="200"/>
    </row>
    <row r="752" customFormat="false" ht="14.25" hidden="false" customHeight="false" outlineLevel="0" collapsed="false">
      <c r="A752" s="200"/>
      <c r="B752" s="204"/>
      <c r="C752" s="200"/>
      <c r="D752" s="200"/>
      <c r="E752" s="200"/>
      <c r="F752" s="200"/>
      <c r="G752" s="200"/>
      <c r="H752" s="200"/>
    </row>
    <row r="753" customFormat="false" ht="14.25" hidden="false" customHeight="false" outlineLevel="0" collapsed="false">
      <c r="A753" s="200"/>
      <c r="B753" s="204"/>
      <c r="C753" s="200"/>
      <c r="D753" s="200"/>
      <c r="E753" s="200"/>
      <c r="F753" s="200"/>
      <c r="G753" s="200"/>
      <c r="H753" s="200"/>
    </row>
    <row r="754" customFormat="false" ht="14.25" hidden="false" customHeight="false" outlineLevel="0" collapsed="false">
      <c r="A754" s="200"/>
      <c r="B754" s="204"/>
      <c r="C754" s="200"/>
      <c r="D754" s="200"/>
      <c r="E754" s="200"/>
      <c r="F754" s="200"/>
      <c r="G754" s="200"/>
      <c r="H754" s="200"/>
    </row>
    <row r="755" customFormat="false" ht="14.25" hidden="false" customHeight="false" outlineLevel="0" collapsed="false">
      <c r="A755" s="200"/>
      <c r="B755" s="204"/>
      <c r="C755" s="200"/>
      <c r="D755" s="200"/>
      <c r="E755" s="200"/>
      <c r="F755" s="200"/>
      <c r="G755" s="200"/>
      <c r="H755" s="200"/>
    </row>
    <row r="756" customFormat="false" ht="14.25" hidden="false" customHeight="false" outlineLevel="0" collapsed="false">
      <c r="A756" s="200"/>
      <c r="B756" s="204"/>
      <c r="C756" s="200"/>
      <c r="D756" s="200"/>
      <c r="E756" s="200"/>
      <c r="F756" s="200"/>
      <c r="G756" s="200"/>
      <c r="H756" s="200"/>
    </row>
    <row r="757" customFormat="false" ht="14.25" hidden="false" customHeight="false" outlineLevel="0" collapsed="false">
      <c r="A757" s="200"/>
      <c r="B757" s="204"/>
      <c r="C757" s="200"/>
      <c r="D757" s="200"/>
      <c r="E757" s="200"/>
      <c r="F757" s="200"/>
      <c r="G757" s="200"/>
      <c r="H757" s="200"/>
    </row>
    <row r="758" customFormat="false" ht="14.25" hidden="false" customHeight="false" outlineLevel="0" collapsed="false">
      <c r="A758" s="200"/>
      <c r="B758" s="204"/>
      <c r="C758" s="200"/>
      <c r="D758" s="200"/>
      <c r="E758" s="200"/>
      <c r="F758" s="200"/>
      <c r="G758" s="200"/>
      <c r="H758" s="200"/>
    </row>
    <row r="759" customFormat="false" ht="14.25" hidden="false" customHeight="false" outlineLevel="0" collapsed="false">
      <c r="A759" s="200"/>
      <c r="B759" s="204"/>
      <c r="C759" s="200"/>
      <c r="D759" s="200"/>
      <c r="E759" s="200"/>
      <c r="F759" s="200"/>
      <c r="G759" s="200"/>
      <c r="H759" s="200"/>
    </row>
    <row r="760" customFormat="false" ht="14.25" hidden="false" customHeight="false" outlineLevel="0" collapsed="false">
      <c r="A760" s="200"/>
      <c r="B760" s="204"/>
      <c r="C760" s="200"/>
      <c r="D760" s="200"/>
      <c r="E760" s="200"/>
      <c r="F760" s="200"/>
      <c r="G760" s="200"/>
      <c r="H760" s="200"/>
    </row>
    <row r="761" customFormat="false" ht="14.25" hidden="false" customHeight="false" outlineLevel="0" collapsed="false">
      <c r="A761" s="200"/>
      <c r="B761" s="204"/>
      <c r="C761" s="200"/>
      <c r="D761" s="200"/>
      <c r="E761" s="200"/>
      <c r="F761" s="200"/>
      <c r="G761" s="200"/>
      <c r="H761" s="200"/>
    </row>
    <row r="762" customFormat="false" ht="14.25" hidden="false" customHeight="false" outlineLevel="0" collapsed="false">
      <c r="A762" s="200"/>
      <c r="B762" s="204"/>
      <c r="C762" s="200"/>
      <c r="D762" s="200"/>
      <c r="E762" s="200"/>
      <c r="F762" s="200"/>
      <c r="G762" s="200"/>
      <c r="H762" s="200"/>
    </row>
    <row r="763" customFormat="false" ht="14.25" hidden="false" customHeight="false" outlineLevel="0" collapsed="false">
      <c r="A763" s="200"/>
      <c r="B763" s="204"/>
      <c r="C763" s="200"/>
      <c r="D763" s="200"/>
      <c r="E763" s="200"/>
      <c r="F763" s="200"/>
      <c r="G763" s="200"/>
      <c r="H763" s="200"/>
    </row>
    <row r="764" customFormat="false" ht="14.25" hidden="false" customHeight="false" outlineLevel="0" collapsed="false">
      <c r="A764" s="200"/>
      <c r="B764" s="204"/>
      <c r="C764" s="200"/>
      <c r="D764" s="200"/>
      <c r="E764" s="200"/>
      <c r="F764" s="200"/>
      <c r="G764" s="200"/>
      <c r="H764" s="200"/>
    </row>
    <row r="765" customFormat="false" ht="14.25" hidden="false" customHeight="false" outlineLevel="0" collapsed="false">
      <c r="A765" s="200"/>
      <c r="B765" s="204"/>
      <c r="C765" s="200"/>
      <c r="D765" s="200"/>
      <c r="E765" s="200"/>
      <c r="F765" s="200"/>
      <c r="G765" s="200"/>
      <c r="H765" s="200"/>
    </row>
    <row r="766" customFormat="false" ht="14.25" hidden="false" customHeight="false" outlineLevel="0" collapsed="false">
      <c r="A766" s="200"/>
      <c r="B766" s="204"/>
      <c r="C766" s="200"/>
      <c r="D766" s="200"/>
      <c r="E766" s="200"/>
      <c r="F766" s="200"/>
      <c r="G766" s="200"/>
      <c r="H766" s="200"/>
    </row>
    <row r="767" customFormat="false" ht="14.25" hidden="false" customHeight="false" outlineLevel="0" collapsed="false">
      <c r="A767" s="200"/>
      <c r="B767" s="204"/>
      <c r="C767" s="200"/>
      <c r="D767" s="200"/>
      <c r="E767" s="200"/>
      <c r="F767" s="200"/>
      <c r="G767" s="200"/>
      <c r="H767" s="200"/>
    </row>
    <row r="768" customFormat="false" ht="14.25" hidden="false" customHeight="false" outlineLevel="0" collapsed="false">
      <c r="A768" s="200"/>
      <c r="B768" s="204"/>
      <c r="C768" s="200"/>
      <c r="D768" s="200"/>
      <c r="E768" s="200"/>
      <c r="F768" s="200"/>
      <c r="G768" s="200"/>
      <c r="H768" s="200"/>
    </row>
    <row r="769" customFormat="false" ht="14.25" hidden="false" customHeight="false" outlineLevel="0" collapsed="false">
      <c r="A769" s="200"/>
      <c r="B769" s="204"/>
      <c r="C769" s="200"/>
      <c r="D769" s="200"/>
      <c r="E769" s="200"/>
      <c r="F769" s="200"/>
      <c r="G769" s="200"/>
      <c r="H769" s="200"/>
    </row>
    <row r="770" customFormat="false" ht="14.25" hidden="false" customHeight="false" outlineLevel="0" collapsed="false">
      <c r="A770" s="200"/>
      <c r="B770" s="204"/>
      <c r="C770" s="200"/>
      <c r="D770" s="200"/>
      <c r="E770" s="200"/>
      <c r="F770" s="200"/>
      <c r="G770" s="200"/>
      <c r="H770" s="200"/>
    </row>
    <row r="771" customFormat="false" ht="14.25" hidden="false" customHeight="false" outlineLevel="0" collapsed="false">
      <c r="A771" s="200"/>
      <c r="B771" s="204"/>
      <c r="C771" s="200"/>
      <c r="D771" s="200"/>
      <c r="E771" s="200"/>
      <c r="F771" s="200"/>
      <c r="G771" s="200"/>
      <c r="H771" s="200"/>
    </row>
    <row r="772" customFormat="false" ht="14.25" hidden="false" customHeight="false" outlineLevel="0" collapsed="false">
      <c r="A772" s="200"/>
      <c r="B772" s="204"/>
      <c r="C772" s="200"/>
      <c r="D772" s="200"/>
      <c r="E772" s="200"/>
      <c r="F772" s="200"/>
      <c r="G772" s="200"/>
      <c r="H772" s="200"/>
    </row>
    <row r="773" customFormat="false" ht="14.25" hidden="false" customHeight="false" outlineLevel="0" collapsed="false">
      <c r="A773" s="200"/>
      <c r="B773" s="204"/>
      <c r="C773" s="200"/>
      <c r="D773" s="200"/>
      <c r="E773" s="200"/>
      <c r="F773" s="200"/>
      <c r="G773" s="200"/>
      <c r="H773" s="200"/>
    </row>
    <row r="774" customFormat="false" ht="14.25" hidden="false" customHeight="false" outlineLevel="0" collapsed="false">
      <c r="A774" s="200"/>
      <c r="B774" s="204"/>
      <c r="C774" s="200"/>
      <c r="D774" s="200"/>
      <c r="E774" s="200"/>
      <c r="F774" s="200"/>
      <c r="G774" s="200"/>
      <c r="H774" s="200"/>
    </row>
    <row r="775" customFormat="false" ht="14.25" hidden="false" customHeight="false" outlineLevel="0" collapsed="false">
      <c r="A775" s="200"/>
      <c r="B775" s="204"/>
      <c r="C775" s="200"/>
      <c r="D775" s="200"/>
      <c r="E775" s="200"/>
      <c r="F775" s="200"/>
      <c r="G775" s="200"/>
      <c r="H775" s="200"/>
    </row>
    <row r="776" customFormat="false" ht="14.25" hidden="false" customHeight="false" outlineLevel="0" collapsed="false">
      <c r="A776" s="200"/>
      <c r="B776" s="204"/>
      <c r="C776" s="200"/>
      <c r="D776" s="200"/>
      <c r="E776" s="200"/>
      <c r="F776" s="200"/>
      <c r="G776" s="200"/>
      <c r="H776" s="200"/>
    </row>
    <row r="777" customFormat="false" ht="14.25" hidden="false" customHeight="false" outlineLevel="0" collapsed="false">
      <c r="A777" s="200"/>
      <c r="B777" s="204"/>
      <c r="C777" s="200"/>
      <c r="D777" s="200"/>
      <c r="E777" s="200"/>
      <c r="F777" s="200"/>
      <c r="G777" s="200"/>
      <c r="H777" s="200"/>
    </row>
    <row r="778" customFormat="false" ht="14.25" hidden="false" customHeight="false" outlineLevel="0" collapsed="false">
      <c r="A778" s="200"/>
      <c r="B778" s="204"/>
      <c r="C778" s="200"/>
      <c r="D778" s="200"/>
      <c r="E778" s="200"/>
      <c r="F778" s="200"/>
      <c r="G778" s="200"/>
      <c r="H778" s="200"/>
    </row>
    <row r="779" customFormat="false" ht="14.25" hidden="false" customHeight="false" outlineLevel="0" collapsed="false">
      <c r="A779" s="200"/>
      <c r="B779" s="204"/>
      <c r="C779" s="200"/>
      <c r="D779" s="200"/>
      <c r="E779" s="200"/>
      <c r="F779" s="200"/>
      <c r="G779" s="200"/>
      <c r="H779" s="200"/>
    </row>
    <row r="780" customFormat="false" ht="14.25" hidden="false" customHeight="false" outlineLevel="0" collapsed="false">
      <c r="A780" s="200"/>
      <c r="B780" s="204"/>
      <c r="C780" s="200"/>
      <c r="D780" s="200"/>
      <c r="E780" s="200"/>
      <c r="F780" s="200"/>
      <c r="G780" s="200"/>
      <c r="H780" s="200"/>
    </row>
    <row r="781" customFormat="false" ht="14.25" hidden="false" customHeight="false" outlineLevel="0" collapsed="false">
      <c r="A781" s="200"/>
      <c r="B781" s="204"/>
      <c r="C781" s="200"/>
      <c r="D781" s="200"/>
      <c r="E781" s="200"/>
      <c r="F781" s="200"/>
      <c r="G781" s="200"/>
      <c r="H781" s="200"/>
    </row>
    <row r="782" customFormat="false" ht="14.25" hidden="false" customHeight="false" outlineLevel="0" collapsed="false">
      <c r="A782" s="200"/>
      <c r="B782" s="204"/>
      <c r="C782" s="200"/>
      <c r="D782" s="200"/>
      <c r="E782" s="200"/>
      <c r="F782" s="200"/>
      <c r="G782" s="200"/>
      <c r="H782" s="200"/>
    </row>
    <row r="783" customFormat="false" ht="14.25" hidden="false" customHeight="false" outlineLevel="0" collapsed="false">
      <c r="A783" s="200"/>
      <c r="B783" s="204"/>
      <c r="C783" s="200"/>
      <c r="D783" s="200"/>
      <c r="E783" s="200"/>
      <c r="F783" s="200"/>
      <c r="G783" s="200"/>
      <c r="H783" s="200"/>
    </row>
    <row r="784" customFormat="false" ht="14.25" hidden="false" customHeight="false" outlineLevel="0" collapsed="false">
      <c r="A784" s="200"/>
      <c r="B784" s="204"/>
      <c r="C784" s="200"/>
      <c r="D784" s="200"/>
      <c r="E784" s="200"/>
      <c r="F784" s="200"/>
      <c r="G784" s="200"/>
      <c r="H784" s="200"/>
    </row>
    <row r="785" customFormat="false" ht="14.25" hidden="false" customHeight="false" outlineLevel="0" collapsed="false">
      <c r="A785" s="200"/>
      <c r="B785" s="204"/>
      <c r="C785" s="200"/>
      <c r="D785" s="200"/>
      <c r="E785" s="200"/>
      <c r="F785" s="200"/>
      <c r="G785" s="200"/>
      <c r="H785" s="200"/>
    </row>
    <row r="786" customFormat="false" ht="14.25" hidden="false" customHeight="false" outlineLevel="0" collapsed="false">
      <c r="A786" s="200"/>
      <c r="B786" s="204"/>
      <c r="C786" s="200"/>
      <c r="D786" s="200"/>
      <c r="E786" s="200"/>
      <c r="F786" s="200"/>
      <c r="G786" s="200"/>
      <c r="H786" s="200"/>
    </row>
    <row r="787" customFormat="false" ht="14.25" hidden="false" customHeight="false" outlineLevel="0" collapsed="false">
      <c r="A787" s="200"/>
      <c r="B787" s="204"/>
      <c r="C787" s="200"/>
      <c r="D787" s="200"/>
      <c r="E787" s="200"/>
      <c r="F787" s="200"/>
      <c r="G787" s="200"/>
      <c r="H787" s="200"/>
    </row>
    <row r="788" customFormat="false" ht="14.25" hidden="false" customHeight="false" outlineLevel="0" collapsed="false">
      <c r="A788" s="200"/>
      <c r="B788" s="204"/>
      <c r="C788" s="200"/>
      <c r="D788" s="200"/>
      <c r="E788" s="200"/>
      <c r="F788" s="200"/>
      <c r="G788" s="200"/>
      <c r="H788" s="200"/>
    </row>
    <row r="789" customFormat="false" ht="14.25" hidden="false" customHeight="false" outlineLevel="0" collapsed="false">
      <c r="A789" s="200"/>
      <c r="B789" s="204"/>
      <c r="C789" s="200"/>
      <c r="D789" s="200"/>
      <c r="E789" s="200"/>
      <c r="F789" s="200"/>
      <c r="G789" s="200"/>
      <c r="H789" s="200"/>
    </row>
    <row r="790" customFormat="false" ht="14.25" hidden="false" customHeight="false" outlineLevel="0" collapsed="false">
      <c r="A790" s="200"/>
      <c r="B790" s="204"/>
      <c r="C790" s="200"/>
      <c r="D790" s="200"/>
      <c r="E790" s="200"/>
      <c r="F790" s="200"/>
      <c r="G790" s="200"/>
      <c r="H790" s="200"/>
    </row>
    <row r="791" customFormat="false" ht="14.25" hidden="false" customHeight="false" outlineLevel="0" collapsed="false">
      <c r="A791" s="200"/>
      <c r="B791" s="204"/>
      <c r="C791" s="200"/>
      <c r="D791" s="200"/>
      <c r="E791" s="200"/>
      <c r="F791" s="200"/>
      <c r="G791" s="200"/>
      <c r="H791" s="200"/>
    </row>
    <row r="792" customFormat="false" ht="14.25" hidden="false" customHeight="false" outlineLevel="0" collapsed="false">
      <c r="A792" s="200"/>
      <c r="B792" s="204"/>
      <c r="C792" s="200"/>
      <c r="D792" s="200"/>
      <c r="E792" s="200"/>
      <c r="F792" s="200"/>
      <c r="G792" s="200"/>
      <c r="H792" s="200"/>
    </row>
    <row r="793" customFormat="false" ht="14.25" hidden="false" customHeight="false" outlineLevel="0" collapsed="false">
      <c r="A793" s="200"/>
      <c r="B793" s="204"/>
      <c r="C793" s="200"/>
      <c r="D793" s="200"/>
      <c r="E793" s="200"/>
      <c r="F793" s="200"/>
      <c r="G793" s="200"/>
      <c r="H793" s="200"/>
    </row>
    <row r="794" customFormat="false" ht="14.25" hidden="false" customHeight="false" outlineLevel="0" collapsed="false">
      <c r="A794" s="200"/>
      <c r="B794" s="204"/>
      <c r="C794" s="200"/>
      <c r="D794" s="200"/>
      <c r="E794" s="200"/>
      <c r="F794" s="200"/>
      <c r="G794" s="200"/>
      <c r="H794" s="200"/>
    </row>
    <row r="795" customFormat="false" ht="14.25" hidden="false" customHeight="false" outlineLevel="0" collapsed="false">
      <c r="A795" s="200"/>
      <c r="B795" s="204"/>
      <c r="C795" s="200"/>
      <c r="D795" s="200"/>
      <c r="E795" s="200"/>
      <c r="F795" s="200"/>
      <c r="G795" s="200"/>
      <c r="H795" s="200"/>
    </row>
    <row r="796" customFormat="false" ht="14.25" hidden="false" customHeight="false" outlineLevel="0" collapsed="false">
      <c r="A796" s="200"/>
      <c r="B796" s="204"/>
      <c r="C796" s="200"/>
      <c r="D796" s="200"/>
      <c r="E796" s="200"/>
      <c r="F796" s="200"/>
      <c r="G796" s="200"/>
      <c r="H796" s="200"/>
    </row>
    <row r="797" customFormat="false" ht="14.25" hidden="false" customHeight="false" outlineLevel="0" collapsed="false">
      <c r="A797" s="200"/>
      <c r="B797" s="204"/>
      <c r="C797" s="200"/>
      <c r="D797" s="200"/>
      <c r="E797" s="200"/>
      <c r="F797" s="200"/>
      <c r="G797" s="200"/>
      <c r="H797" s="200"/>
    </row>
    <row r="798" customFormat="false" ht="14.25" hidden="false" customHeight="false" outlineLevel="0" collapsed="false">
      <c r="A798" s="200"/>
      <c r="B798" s="204"/>
      <c r="C798" s="200"/>
      <c r="D798" s="200"/>
      <c r="E798" s="200"/>
      <c r="F798" s="200"/>
      <c r="G798" s="200"/>
      <c r="H798" s="200"/>
    </row>
    <row r="799" customFormat="false" ht="14.25" hidden="false" customHeight="false" outlineLevel="0" collapsed="false">
      <c r="A799" s="200"/>
      <c r="B799" s="204"/>
      <c r="C799" s="200"/>
      <c r="D799" s="200"/>
      <c r="E799" s="200"/>
      <c r="F799" s="200"/>
      <c r="G799" s="200"/>
      <c r="H799" s="200"/>
    </row>
    <row r="800" customFormat="false" ht="14.25" hidden="false" customHeight="false" outlineLevel="0" collapsed="false">
      <c r="A800" s="200"/>
      <c r="B800" s="204"/>
      <c r="C800" s="200"/>
      <c r="D800" s="200"/>
      <c r="E800" s="200"/>
      <c r="F800" s="200"/>
      <c r="G800" s="200"/>
      <c r="H800" s="200"/>
    </row>
    <row r="801" customFormat="false" ht="14.25" hidden="false" customHeight="false" outlineLevel="0" collapsed="false">
      <c r="A801" s="200"/>
      <c r="B801" s="204"/>
      <c r="C801" s="200"/>
      <c r="D801" s="200"/>
      <c r="E801" s="200"/>
      <c r="F801" s="200"/>
      <c r="G801" s="200"/>
      <c r="H801" s="200"/>
    </row>
    <row r="802" customFormat="false" ht="14.25" hidden="false" customHeight="false" outlineLevel="0" collapsed="false">
      <c r="A802" s="200"/>
      <c r="B802" s="204"/>
      <c r="C802" s="200"/>
      <c r="D802" s="200"/>
      <c r="E802" s="200"/>
      <c r="F802" s="200"/>
      <c r="G802" s="200"/>
      <c r="H802" s="200"/>
    </row>
    <row r="803" customFormat="false" ht="14.25" hidden="false" customHeight="false" outlineLevel="0" collapsed="false">
      <c r="A803" s="200"/>
      <c r="B803" s="204"/>
      <c r="C803" s="200"/>
      <c r="D803" s="200"/>
      <c r="E803" s="200"/>
      <c r="F803" s="200"/>
      <c r="G803" s="200"/>
      <c r="H803" s="200"/>
    </row>
    <row r="804" customFormat="false" ht="14.25" hidden="false" customHeight="false" outlineLevel="0" collapsed="false">
      <c r="A804" s="200"/>
      <c r="B804" s="204"/>
      <c r="C804" s="200"/>
      <c r="D804" s="200"/>
      <c r="E804" s="200"/>
      <c r="F804" s="200"/>
      <c r="G804" s="200"/>
      <c r="H804" s="200"/>
    </row>
    <row r="805" customFormat="false" ht="14.25" hidden="false" customHeight="false" outlineLevel="0" collapsed="false">
      <c r="A805" s="200"/>
      <c r="B805" s="204"/>
      <c r="C805" s="200"/>
      <c r="D805" s="200"/>
      <c r="E805" s="200"/>
      <c r="F805" s="200"/>
      <c r="G805" s="200"/>
      <c r="H805" s="200"/>
    </row>
    <row r="806" customFormat="false" ht="14.25" hidden="false" customHeight="false" outlineLevel="0" collapsed="false">
      <c r="A806" s="200"/>
      <c r="B806" s="204"/>
      <c r="C806" s="200"/>
      <c r="D806" s="200"/>
      <c r="E806" s="200"/>
      <c r="F806" s="200"/>
      <c r="G806" s="200"/>
      <c r="H806" s="200"/>
    </row>
    <row r="807" customFormat="false" ht="14.25" hidden="false" customHeight="false" outlineLevel="0" collapsed="false">
      <c r="A807" s="200"/>
      <c r="B807" s="204"/>
      <c r="C807" s="200"/>
      <c r="D807" s="200"/>
      <c r="E807" s="200"/>
      <c r="F807" s="200"/>
      <c r="G807" s="200"/>
      <c r="H807" s="200"/>
    </row>
    <row r="808" customFormat="false" ht="14.25" hidden="false" customHeight="false" outlineLevel="0" collapsed="false">
      <c r="A808" s="200"/>
      <c r="B808" s="204"/>
      <c r="C808" s="200"/>
      <c r="D808" s="200"/>
      <c r="E808" s="200"/>
      <c r="F808" s="200"/>
      <c r="G808" s="200"/>
      <c r="H808" s="200"/>
    </row>
    <row r="809" customFormat="false" ht="14.25" hidden="false" customHeight="false" outlineLevel="0" collapsed="false">
      <c r="A809" s="200"/>
      <c r="B809" s="204"/>
      <c r="C809" s="200"/>
      <c r="D809" s="200"/>
      <c r="E809" s="200"/>
      <c r="F809" s="200"/>
      <c r="G809" s="200"/>
      <c r="H809" s="200"/>
    </row>
    <row r="810" customFormat="false" ht="14.25" hidden="false" customHeight="false" outlineLevel="0" collapsed="false">
      <c r="A810" s="200"/>
      <c r="B810" s="204"/>
      <c r="C810" s="200"/>
      <c r="D810" s="200"/>
      <c r="E810" s="200"/>
      <c r="F810" s="200"/>
      <c r="G810" s="200"/>
      <c r="H810" s="200"/>
    </row>
    <row r="811" customFormat="false" ht="14.25" hidden="false" customHeight="false" outlineLevel="0" collapsed="false">
      <c r="A811" s="200"/>
      <c r="B811" s="204"/>
      <c r="C811" s="200"/>
      <c r="D811" s="200"/>
      <c r="E811" s="200"/>
      <c r="F811" s="200"/>
      <c r="G811" s="200"/>
      <c r="H811" s="200"/>
    </row>
    <row r="812" customFormat="false" ht="14.25" hidden="false" customHeight="false" outlineLevel="0" collapsed="false">
      <c r="A812" s="200"/>
      <c r="B812" s="204"/>
      <c r="C812" s="200"/>
      <c r="D812" s="200"/>
      <c r="E812" s="200"/>
      <c r="F812" s="200"/>
      <c r="G812" s="200"/>
      <c r="H812" s="200"/>
    </row>
    <row r="813" customFormat="false" ht="14.25" hidden="false" customHeight="false" outlineLevel="0" collapsed="false">
      <c r="A813" s="200"/>
      <c r="B813" s="204"/>
      <c r="C813" s="200"/>
      <c r="D813" s="200"/>
      <c r="E813" s="200"/>
      <c r="F813" s="200"/>
      <c r="G813" s="200"/>
      <c r="H813" s="200"/>
    </row>
    <row r="814" customFormat="false" ht="14.25" hidden="false" customHeight="false" outlineLevel="0" collapsed="false">
      <c r="A814" s="200"/>
      <c r="B814" s="204"/>
      <c r="C814" s="200"/>
      <c r="D814" s="200"/>
      <c r="E814" s="200"/>
      <c r="F814" s="200"/>
      <c r="G814" s="200"/>
      <c r="H814" s="200"/>
    </row>
    <row r="815" customFormat="false" ht="14.25" hidden="false" customHeight="false" outlineLevel="0" collapsed="false">
      <c r="A815" s="200"/>
      <c r="B815" s="204"/>
      <c r="C815" s="200"/>
      <c r="D815" s="200"/>
      <c r="E815" s="200"/>
      <c r="F815" s="200"/>
      <c r="G815" s="200"/>
      <c r="H815" s="200"/>
    </row>
    <row r="816" customFormat="false" ht="14.25" hidden="false" customHeight="false" outlineLevel="0" collapsed="false">
      <c r="A816" s="200"/>
      <c r="B816" s="204"/>
      <c r="C816" s="200"/>
      <c r="D816" s="200"/>
      <c r="E816" s="200"/>
      <c r="F816" s="200"/>
      <c r="G816" s="200"/>
      <c r="H816" s="200"/>
    </row>
    <row r="817" customFormat="false" ht="14.25" hidden="false" customHeight="false" outlineLevel="0" collapsed="false">
      <c r="A817" s="200"/>
      <c r="B817" s="204"/>
      <c r="C817" s="200"/>
      <c r="D817" s="200"/>
      <c r="E817" s="200"/>
      <c r="F817" s="200"/>
      <c r="G817" s="200"/>
      <c r="H817" s="200"/>
    </row>
    <row r="818" customFormat="false" ht="14.25" hidden="false" customHeight="false" outlineLevel="0" collapsed="false">
      <c r="A818" s="200"/>
      <c r="B818" s="204"/>
      <c r="C818" s="200"/>
      <c r="D818" s="200"/>
      <c r="E818" s="200"/>
      <c r="F818" s="200"/>
      <c r="G818" s="200"/>
      <c r="H818" s="200"/>
    </row>
    <row r="819" customFormat="false" ht="14.25" hidden="false" customHeight="false" outlineLevel="0" collapsed="false">
      <c r="A819" s="200"/>
      <c r="B819" s="204"/>
      <c r="C819" s="200"/>
      <c r="D819" s="200"/>
      <c r="E819" s="200"/>
      <c r="F819" s="200"/>
      <c r="G819" s="200"/>
      <c r="H819" s="200"/>
    </row>
    <row r="820" customFormat="false" ht="14.25" hidden="false" customHeight="false" outlineLevel="0" collapsed="false">
      <c r="A820" s="200"/>
      <c r="B820" s="204"/>
      <c r="C820" s="200"/>
      <c r="D820" s="200"/>
      <c r="E820" s="200"/>
      <c r="F820" s="200"/>
      <c r="G820" s="200"/>
      <c r="H820" s="200"/>
    </row>
    <row r="821" customFormat="false" ht="14.25" hidden="false" customHeight="false" outlineLevel="0" collapsed="false">
      <c r="A821" s="200"/>
      <c r="B821" s="204"/>
      <c r="C821" s="200"/>
      <c r="D821" s="200"/>
      <c r="E821" s="200"/>
      <c r="F821" s="200"/>
      <c r="G821" s="200"/>
      <c r="H821" s="200"/>
    </row>
    <row r="822" customFormat="false" ht="14.25" hidden="false" customHeight="false" outlineLevel="0" collapsed="false">
      <c r="A822" s="200"/>
      <c r="B822" s="204"/>
      <c r="C822" s="200"/>
      <c r="D822" s="200"/>
      <c r="E822" s="200"/>
      <c r="F822" s="200"/>
      <c r="G822" s="200"/>
      <c r="H822" s="200"/>
    </row>
    <row r="823" customFormat="false" ht="14.25" hidden="false" customHeight="false" outlineLevel="0" collapsed="false">
      <c r="A823" s="200"/>
      <c r="B823" s="204"/>
      <c r="C823" s="200"/>
      <c r="D823" s="200"/>
      <c r="E823" s="200"/>
      <c r="F823" s="200"/>
      <c r="G823" s="200"/>
      <c r="H823" s="200"/>
    </row>
    <row r="824" customFormat="false" ht="14.25" hidden="false" customHeight="false" outlineLevel="0" collapsed="false">
      <c r="A824" s="200"/>
      <c r="B824" s="204"/>
      <c r="C824" s="200"/>
      <c r="D824" s="200"/>
      <c r="E824" s="200"/>
      <c r="F824" s="200"/>
      <c r="G824" s="200"/>
      <c r="H824" s="200"/>
    </row>
    <row r="825" customFormat="false" ht="14.25" hidden="false" customHeight="false" outlineLevel="0" collapsed="false">
      <c r="A825" s="200"/>
      <c r="B825" s="204"/>
      <c r="C825" s="200"/>
      <c r="D825" s="200"/>
      <c r="E825" s="200"/>
      <c r="F825" s="200"/>
      <c r="G825" s="200"/>
      <c r="H825" s="200"/>
    </row>
    <row r="826" customFormat="false" ht="14.25" hidden="false" customHeight="false" outlineLevel="0" collapsed="false">
      <c r="A826" s="200"/>
      <c r="B826" s="204"/>
      <c r="C826" s="200"/>
      <c r="D826" s="200"/>
      <c r="E826" s="200"/>
      <c r="F826" s="200"/>
      <c r="G826" s="200"/>
      <c r="H826" s="200"/>
    </row>
    <row r="827" customFormat="false" ht="14.25" hidden="false" customHeight="false" outlineLevel="0" collapsed="false">
      <c r="A827" s="200"/>
      <c r="B827" s="204"/>
      <c r="C827" s="200"/>
      <c r="D827" s="200"/>
      <c r="E827" s="200"/>
      <c r="F827" s="200"/>
      <c r="G827" s="200"/>
      <c r="H827" s="200"/>
    </row>
    <row r="828" customFormat="false" ht="14.25" hidden="false" customHeight="false" outlineLevel="0" collapsed="false">
      <c r="A828" s="200"/>
      <c r="B828" s="204"/>
      <c r="C828" s="200"/>
      <c r="D828" s="200"/>
      <c r="E828" s="200"/>
      <c r="F828" s="200"/>
      <c r="G828" s="200"/>
      <c r="H828" s="200"/>
    </row>
    <row r="829" customFormat="false" ht="14.25" hidden="false" customHeight="false" outlineLevel="0" collapsed="false">
      <c r="A829" s="200"/>
      <c r="B829" s="204"/>
      <c r="C829" s="200"/>
      <c r="D829" s="200"/>
      <c r="E829" s="200"/>
      <c r="F829" s="200"/>
      <c r="G829" s="200"/>
      <c r="H829" s="200"/>
    </row>
    <row r="830" customFormat="false" ht="14.25" hidden="false" customHeight="false" outlineLevel="0" collapsed="false">
      <c r="A830" s="200"/>
      <c r="B830" s="204"/>
      <c r="C830" s="200"/>
      <c r="D830" s="200"/>
      <c r="E830" s="200"/>
      <c r="F830" s="200"/>
      <c r="G830" s="200"/>
      <c r="H830" s="200"/>
    </row>
    <row r="831" customFormat="false" ht="14.25" hidden="false" customHeight="false" outlineLevel="0" collapsed="false">
      <c r="A831" s="200"/>
      <c r="B831" s="204"/>
      <c r="C831" s="200"/>
      <c r="D831" s="200"/>
      <c r="E831" s="200"/>
      <c r="F831" s="200"/>
      <c r="G831" s="200"/>
      <c r="H831" s="200"/>
    </row>
    <row r="832" customFormat="false" ht="14.25" hidden="false" customHeight="false" outlineLevel="0" collapsed="false">
      <c r="A832" s="200"/>
      <c r="B832" s="204"/>
      <c r="C832" s="200"/>
      <c r="D832" s="200"/>
      <c r="E832" s="200"/>
      <c r="F832" s="200"/>
      <c r="G832" s="200"/>
      <c r="H832" s="200"/>
    </row>
    <row r="833" customFormat="false" ht="14.25" hidden="false" customHeight="false" outlineLevel="0" collapsed="false">
      <c r="A833" s="200"/>
      <c r="B833" s="204"/>
      <c r="C833" s="200"/>
      <c r="D833" s="200"/>
      <c r="E833" s="200"/>
      <c r="F833" s="200"/>
      <c r="G833" s="200"/>
      <c r="H833" s="200"/>
    </row>
    <row r="834" customFormat="false" ht="14.25" hidden="false" customHeight="false" outlineLevel="0" collapsed="false">
      <c r="A834" s="200"/>
      <c r="B834" s="204"/>
      <c r="C834" s="200"/>
      <c r="D834" s="200"/>
      <c r="E834" s="200"/>
      <c r="F834" s="200"/>
      <c r="G834" s="200"/>
      <c r="H834" s="200"/>
    </row>
    <row r="835" customFormat="false" ht="14.25" hidden="false" customHeight="false" outlineLevel="0" collapsed="false">
      <c r="A835" s="200"/>
      <c r="B835" s="204"/>
      <c r="C835" s="200"/>
      <c r="D835" s="200"/>
      <c r="E835" s="200"/>
      <c r="F835" s="200"/>
      <c r="G835" s="200"/>
      <c r="H835" s="200"/>
    </row>
    <row r="836" customFormat="false" ht="14.25" hidden="false" customHeight="false" outlineLevel="0" collapsed="false">
      <c r="A836" s="200"/>
      <c r="B836" s="204"/>
      <c r="C836" s="200"/>
      <c r="D836" s="200"/>
      <c r="E836" s="200"/>
      <c r="F836" s="200"/>
      <c r="G836" s="200"/>
      <c r="H836" s="200"/>
    </row>
    <row r="837" customFormat="false" ht="14.25" hidden="false" customHeight="false" outlineLevel="0" collapsed="false">
      <c r="A837" s="200"/>
      <c r="B837" s="204"/>
      <c r="C837" s="200"/>
      <c r="D837" s="200"/>
      <c r="E837" s="200"/>
      <c r="F837" s="200"/>
      <c r="G837" s="200"/>
      <c r="H837" s="200"/>
    </row>
    <row r="838" customFormat="false" ht="14.25" hidden="false" customHeight="false" outlineLevel="0" collapsed="false">
      <c r="A838" s="200"/>
      <c r="B838" s="204"/>
      <c r="C838" s="200"/>
      <c r="D838" s="200"/>
      <c r="E838" s="200"/>
      <c r="F838" s="200"/>
      <c r="G838" s="200"/>
      <c r="H838" s="200"/>
    </row>
    <row r="839" customFormat="false" ht="14.25" hidden="false" customHeight="false" outlineLevel="0" collapsed="false">
      <c r="A839" s="200"/>
      <c r="B839" s="204"/>
      <c r="C839" s="200"/>
      <c r="D839" s="200"/>
      <c r="E839" s="200"/>
      <c r="F839" s="200"/>
      <c r="G839" s="200"/>
      <c r="H839" s="200"/>
    </row>
    <row r="840" customFormat="false" ht="14.25" hidden="false" customHeight="false" outlineLevel="0" collapsed="false">
      <c r="A840" s="200"/>
      <c r="B840" s="204"/>
      <c r="C840" s="200"/>
      <c r="D840" s="200"/>
      <c r="E840" s="200"/>
      <c r="F840" s="200"/>
      <c r="G840" s="200"/>
      <c r="H840" s="200"/>
    </row>
    <row r="841" customFormat="false" ht="14.25" hidden="false" customHeight="false" outlineLevel="0" collapsed="false">
      <c r="A841" s="200"/>
      <c r="B841" s="204"/>
      <c r="C841" s="200"/>
      <c r="D841" s="200"/>
      <c r="E841" s="200"/>
      <c r="F841" s="200"/>
      <c r="G841" s="200"/>
      <c r="H841" s="200"/>
    </row>
    <row r="842" customFormat="false" ht="14.25" hidden="false" customHeight="false" outlineLevel="0" collapsed="false">
      <c r="A842" s="200"/>
      <c r="B842" s="204"/>
      <c r="C842" s="200"/>
      <c r="D842" s="200"/>
      <c r="E842" s="200"/>
      <c r="F842" s="200"/>
      <c r="G842" s="200"/>
      <c r="H842" s="200"/>
    </row>
    <row r="843" customFormat="false" ht="14.25" hidden="false" customHeight="false" outlineLevel="0" collapsed="false">
      <c r="A843" s="200"/>
      <c r="B843" s="204"/>
      <c r="C843" s="200"/>
      <c r="D843" s="200"/>
      <c r="E843" s="200"/>
      <c r="F843" s="200"/>
      <c r="G843" s="200"/>
      <c r="H843" s="200"/>
    </row>
    <row r="844" customFormat="false" ht="14.25" hidden="false" customHeight="false" outlineLevel="0" collapsed="false">
      <c r="A844" s="200"/>
      <c r="B844" s="204"/>
      <c r="C844" s="200"/>
      <c r="D844" s="200"/>
      <c r="E844" s="200"/>
      <c r="F844" s="200"/>
      <c r="G844" s="200"/>
      <c r="H844" s="200"/>
    </row>
    <row r="845" customFormat="false" ht="14.25" hidden="false" customHeight="false" outlineLevel="0" collapsed="false">
      <c r="A845" s="200"/>
      <c r="B845" s="204"/>
      <c r="C845" s="200"/>
      <c r="D845" s="200"/>
      <c r="E845" s="200"/>
      <c r="F845" s="200"/>
      <c r="G845" s="200"/>
      <c r="H845" s="200"/>
    </row>
    <row r="846" customFormat="false" ht="14.25" hidden="false" customHeight="false" outlineLevel="0" collapsed="false">
      <c r="A846" s="200"/>
      <c r="B846" s="204"/>
      <c r="C846" s="200"/>
      <c r="D846" s="200"/>
      <c r="E846" s="200"/>
      <c r="F846" s="200"/>
      <c r="G846" s="200"/>
      <c r="H846" s="200"/>
    </row>
    <row r="847" customFormat="false" ht="14.25" hidden="false" customHeight="false" outlineLevel="0" collapsed="false">
      <c r="A847" s="200"/>
      <c r="B847" s="204"/>
      <c r="C847" s="200"/>
      <c r="D847" s="200"/>
      <c r="E847" s="200"/>
      <c r="F847" s="200"/>
      <c r="G847" s="200"/>
      <c r="H847" s="200"/>
    </row>
    <row r="848" customFormat="false" ht="14.25" hidden="false" customHeight="false" outlineLevel="0" collapsed="false">
      <c r="A848" s="200"/>
      <c r="B848" s="204"/>
      <c r="C848" s="200"/>
      <c r="D848" s="200"/>
      <c r="E848" s="200"/>
      <c r="F848" s="200"/>
      <c r="G848" s="200"/>
      <c r="H848" s="200"/>
    </row>
    <row r="849" customFormat="false" ht="14.25" hidden="false" customHeight="false" outlineLevel="0" collapsed="false">
      <c r="A849" s="200"/>
      <c r="B849" s="204"/>
      <c r="C849" s="200"/>
      <c r="D849" s="200"/>
      <c r="E849" s="200"/>
      <c r="F849" s="200"/>
      <c r="G849" s="200"/>
      <c r="H849" s="200"/>
    </row>
    <row r="850" customFormat="false" ht="14.25" hidden="false" customHeight="false" outlineLevel="0" collapsed="false">
      <c r="A850" s="200"/>
      <c r="B850" s="204"/>
      <c r="C850" s="200"/>
      <c r="D850" s="200"/>
      <c r="E850" s="200"/>
      <c r="F850" s="200"/>
      <c r="G850" s="200"/>
      <c r="H850" s="200"/>
    </row>
    <row r="851" customFormat="false" ht="14.25" hidden="false" customHeight="false" outlineLevel="0" collapsed="false">
      <c r="A851" s="200"/>
      <c r="B851" s="204"/>
      <c r="C851" s="200"/>
      <c r="D851" s="200"/>
      <c r="E851" s="200"/>
      <c r="F851" s="200"/>
      <c r="G851" s="200"/>
      <c r="H851" s="200"/>
    </row>
    <row r="852" customFormat="false" ht="14.25" hidden="false" customHeight="false" outlineLevel="0" collapsed="false">
      <c r="A852" s="200"/>
      <c r="B852" s="204"/>
      <c r="C852" s="200"/>
      <c r="D852" s="200"/>
      <c r="E852" s="200"/>
      <c r="F852" s="200"/>
      <c r="G852" s="200"/>
      <c r="H852" s="200"/>
    </row>
    <row r="853" customFormat="false" ht="14.25" hidden="false" customHeight="false" outlineLevel="0" collapsed="false">
      <c r="A853" s="200"/>
      <c r="B853" s="204"/>
      <c r="C853" s="200"/>
      <c r="D853" s="200"/>
      <c r="E853" s="200"/>
      <c r="F853" s="200"/>
      <c r="G853" s="200"/>
      <c r="H853" s="200"/>
    </row>
    <row r="854" customFormat="false" ht="14.25" hidden="false" customHeight="false" outlineLevel="0" collapsed="false">
      <c r="A854" s="200"/>
      <c r="B854" s="204"/>
      <c r="C854" s="200"/>
      <c r="D854" s="200"/>
      <c r="E854" s="200"/>
      <c r="F854" s="200"/>
      <c r="G854" s="200"/>
      <c r="H854" s="200"/>
    </row>
    <row r="855" customFormat="false" ht="14.25" hidden="false" customHeight="false" outlineLevel="0" collapsed="false">
      <c r="A855" s="200"/>
      <c r="B855" s="204"/>
      <c r="C855" s="200"/>
      <c r="D855" s="200"/>
      <c r="E855" s="200"/>
      <c r="F855" s="200"/>
      <c r="G855" s="200"/>
      <c r="H855" s="200"/>
    </row>
    <row r="856" customFormat="false" ht="14.25" hidden="false" customHeight="false" outlineLevel="0" collapsed="false">
      <c r="A856" s="200"/>
      <c r="B856" s="204"/>
      <c r="C856" s="200"/>
      <c r="D856" s="200"/>
      <c r="E856" s="200"/>
      <c r="F856" s="200"/>
      <c r="G856" s="200"/>
      <c r="H856" s="200"/>
    </row>
    <row r="857" customFormat="false" ht="14.25" hidden="false" customHeight="false" outlineLevel="0" collapsed="false">
      <c r="A857" s="200"/>
      <c r="B857" s="204"/>
      <c r="C857" s="200"/>
      <c r="D857" s="200"/>
      <c r="E857" s="200"/>
      <c r="F857" s="200"/>
      <c r="G857" s="200"/>
      <c r="H857" s="200"/>
    </row>
    <row r="858" customFormat="false" ht="14.25" hidden="false" customHeight="false" outlineLevel="0" collapsed="false">
      <c r="A858" s="200"/>
      <c r="B858" s="204"/>
      <c r="C858" s="200"/>
      <c r="D858" s="200"/>
      <c r="E858" s="200"/>
      <c r="F858" s="200"/>
      <c r="G858" s="200"/>
      <c r="H858" s="200"/>
    </row>
    <row r="859" customFormat="false" ht="14.25" hidden="false" customHeight="false" outlineLevel="0" collapsed="false">
      <c r="A859" s="200"/>
      <c r="B859" s="204"/>
      <c r="C859" s="200"/>
      <c r="D859" s="200"/>
      <c r="E859" s="200"/>
      <c r="F859" s="200"/>
      <c r="G859" s="200"/>
      <c r="H859" s="200"/>
    </row>
    <row r="860" customFormat="false" ht="14.25" hidden="false" customHeight="false" outlineLevel="0" collapsed="false">
      <c r="A860" s="200"/>
      <c r="B860" s="204"/>
      <c r="C860" s="200"/>
      <c r="D860" s="200"/>
      <c r="E860" s="200"/>
      <c r="F860" s="200"/>
      <c r="G860" s="200"/>
      <c r="H860" s="200"/>
    </row>
    <row r="861" customFormat="false" ht="14.25" hidden="false" customHeight="false" outlineLevel="0" collapsed="false">
      <c r="A861" s="200"/>
      <c r="B861" s="204"/>
      <c r="C861" s="200"/>
      <c r="D861" s="200"/>
      <c r="E861" s="200"/>
      <c r="F861" s="200"/>
      <c r="G861" s="200"/>
      <c r="H861" s="200"/>
    </row>
    <row r="862" customFormat="false" ht="14.25" hidden="false" customHeight="false" outlineLevel="0" collapsed="false">
      <c r="A862" s="200"/>
      <c r="B862" s="204"/>
      <c r="C862" s="200"/>
      <c r="D862" s="200"/>
      <c r="E862" s="200"/>
      <c r="F862" s="200"/>
      <c r="G862" s="200"/>
      <c r="H862" s="200"/>
    </row>
    <row r="863" customFormat="false" ht="14.25" hidden="false" customHeight="false" outlineLevel="0" collapsed="false">
      <c r="A863" s="200"/>
      <c r="B863" s="204"/>
      <c r="C863" s="200"/>
      <c r="D863" s="200"/>
      <c r="E863" s="200"/>
      <c r="F863" s="200"/>
      <c r="G863" s="200"/>
      <c r="H863" s="200"/>
    </row>
    <row r="864" customFormat="false" ht="14.25" hidden="false" customHeight="false" outlineLevel="0" collapsed="false">
      <c r="A864" s="200"/>
      <c r="B864" s="204"/>
      <c r="C864" s="200"/>
      <c r="D864" s="200"/>
      <c r="E864" s="200"/>
      <c r="F864" s="200"/>
      <c r="G864" s="200"/>
      <c r="H864" s="200"/>
    </row>
    <row r="865" customFormat="false" ht="14.25" hidden="false" customHeight="false" outlineLevel="0" collapsed="false">
      <c r="A865" s="200"/>
      <c r="B865" s="204"/>
      <c r="C865" s="200"/>
      <c r="D865" s="200"/>
      <c r="E865" s="200"/>
      <c r="F865" s="200"/>
      <c r="G865" s="200"/>
      <c r="H865" s="200"/>
    </row>
    <row r="866" customFormat="false" ht="14.25" hidden="false" customHeight="false" outlineLevel="0" collapsed="false">
      <c r="A866" s="200"/>
      <c r="B866" s="204"/>
      <c r="C866" s="200"/>
      <c r="D866" s="200"/>
      <c r="E866" s="200"/>
      <c r="F866" s="200"/>
      <c r="G866" s="200"/>
      <c r="H866" s="200"/>
    </row>
    <row r="867" customFormat="false" ht="14.25" hidden="false" customHeight="false" outlineLevel="0" collapsed="false">
      <c r="A867" s="200"/>
      <c r="B867" s="204"/>
      <c r="C867" s="200"/>
      <c r="D867" s="200"/>
      <c r="E867" s="200"/>
      <c r="F867" s="200"/>
      <c r="G867" s="200"/>
      <c r="H867" s="200"/>
    </row>
    <row r="868" customFormat="false" ht="14.25" hidden="false" customHeight="false" outlineLevel="0" collapsed="false">
      <c r="A868" s="200"/>
      <c r="B868" s="204"/>
      <c r="C868" s="200"/>
      <c r="D868" s="200"/>
      <c r="E868" s="200"/>
      <c r="F868" s="200"/>
      <c r="G868" s="200"/>
      <c r="H868" s="200"/>
    </row>
    <row r="869" customFormat="false" ht="14.25" hidden="false" customHeight="false" outlineLevel="0" collapsed="false">
      <c r="A869" s="200"/>
      <c r="B869" s="204"/>
      <c r="C869" s="200"/>
      <c r="D869" s="200"/>
      <c r="E869" s="200"/>
      <c r="F869" s="200"/>
      <c r="G869" s="200"/>
      <c r="H869" s="200"/>
    </row>
    <row r="870" customFormat="false" ht="14.25" hidden="false" customHeight="false" outlineLevel="0" collapsed="false">
      <c r="A870" s="200"/>
      <c r="B870" s="204"/>
      <c r="C870" s="200"/>
      <c r="D870" s="200"/>
      <c r="E870" s="200"/>
      <c r="F870" s="200"/>
      <c r="G870" s="200"/>
      <c r="H870" s="200"/>
    </row>
    <row r="871" customFormat="false" ht="14.25" hidden="false" customHeight="false" outlineLevel="0" collapsed="false">
      <c r="A871" s="200"/>
      <c r="B871" s="204"/>
      <c r="C871" s="200"/>
      <c r="D871" s="200"/>
      <c r="E871" s="200"/>
      <c r="F871" s="200"/>
      <c r="G871" s="200"/>
      <c r="H871" s="200"/>
    </row>
    <row r="872" customFormat="false" ht="14.25" hidden="false" customHeight="false" outlineLevel="0" collapsed="false">
      <c r="A872" s="200"/>
      <c r="B872" s="204"/>
      <c r="C872" s="200"/>
      <c r="D872" s="200"/>
      <c r="E872" s="200"/>
      <c r="F872" s="200"/>
      <c r="G872" s="200"/>
      <c r="H872" s="200"/>
    </row>
    <row r="873" customFormat="false" ht="14.25" hidden="false" customHeight="false" outlineLevel="0" collapsed="false">
      <c r="A873" s="200"/>
      <c r="B873" s="204"/>
      <c r="C873" s="200"/>
      <c r="D873" s="200"/>
      <c r="E873" s="200"/>
      <c r="F873" s="200"/>
      <c r="G873" s="200"/>
      <c r="H873" s="200"/>
    </row>
    <row r="874" customFormat="false" ht="14.25" hidden="false" customHeight="false" outlineLevel="0" collapsed="false">
      <c r="A874" s="200"/>
      <c r="B874" s="204"/>
      <c r="C874" s="200"/>
      <c r="D874" s="200"/>
      <c r="E874" s="200"/>
      <c r="F874" s="200"/>
      <c r="G874" s="200"/>
      <c r="H874" s="200"/>
    </row>
    <row r="875" customFormat="false" ht="14.25" hidden="false" customHeight="false" outlineLevel="0" collapsed="false">
      <c r="A875" s="200"/>
      <c r="B875" s="204"/>
      <c r="C875" s="200"/>
      <c r="D875" s="200"/>
      <c r="E875" s="200"/>
      <c r="F875" s="200"/>
      <c r="G875" s="200"/>
      <c r="H875" s="200"/>
    </row>
    <row r="876" customFormat="false" ht="14.25" hidden="false" customHeight="false" outlineLevel="0" collapsed="false">
      <c r="A876" s="200"/>
      <c r="B876" s="204"/>
      <c r="C876" s="200"/>
      <c r="D876" s="200"/>
      <c r="E876" s="200"/>
      <c r="F876" s="200"/>
      <c r="G876" s="200"/>
      <c r="H876" s="200"/>
    </row>
    <row r="877" customFormat="false" ht="14.25" hidden="false" customHeight="false" outlineLevel="0" collapsed="false">
      <c r="A877" s="200"/>
      <c r="B877" s="204"/>
      <c r="C877" s="200"/>
      <c r="D877" s="200"/>
      <c r="E877" s="200"/>
      <c r="F877" s="200"/>
      <c r="G877" s="200"/>
      <c r="H877" s="200"/>
    </row>
    <row r="878" customFormat="false" ht="14.25" hidden="false" customHeight="false" outlineLevel="0" collapsed="false">
      <c r="A878" s="200"/>
      <c r="B878" s="204"/>
      <c r="C878" s="200"/>
      <c r="D878" s="200"/>
      <c r="E878" s="200"/>
      <c r="F878" s="200"/>
      <c r="G878" s="200"/>
      <c r="H878" s="200"/>
    </row>
    <row r="879" customFormat="false" ht="14.25" hidden="false" customHeight="false" outlineLevel="0" collapsed="false">
      <c r="A879" s="200"/>
      <c r="B879" s="204"/>
      <c r="C879" s="200"/>
      <c r="D879" s="200"/>
      <c r="E879" s="200"/>
      <c r="F879" s="200"/>
      <c r="G879" s="200"/>
      <c r="H879" s="200"/>
    </row>
    <row r="880" customFormat="false" ht="14.25" hidden="false" customHeight="false" outlineLevel="0" collapsed="false">
      <c r="A880" s="200"/>
      <c r="B880" s="204"/>
      <c r="C880" s="200"/>
      <c r="D880" s="200"/>
      <c r="E880" s="200"/>
      <c r="F880" s="200"/>
      <c r="G880" s="200"/>
      <c r="H880" s="200"/>
    </row>
    <row r="881" customFormat="false" ht="14.25" hidden="false" customHeight="false" outlineLevel="0" collapsed="false">
      <c r="A881" s="200"/>
      <c r="B881" s="204"/>
      <c r="C881" s="200"/>
      <c r="D881" s="200"/>
      <c r="E881" s="200"/>
      <c r="F881" s="200"/>
      <c r="G881" s="200"/>
      <c r="H881" s="200"/>
    </row>
    <row r="882" customFormat="false" ht="14.25" hidden="false" customHeight="false" outlineLevel="0" collapsed="false">
      <c r="A882" s="200"/>
      <c r="B882" s="204"/>
      <c r="C882" s="200"/>
      <c r="D882" s="200"/>
      <c r="E882" s="200"/>
      <c r="F882" s="200"/>
      <c r="G882" s="200"/>
      <c r="H882" s="200"/>
    </row>
    <row r="883" customFormat="false" ht="14.25" hidden="false" customHeight="false" outlineLevel="0" collapsed="false">
      <c r="A883" s="200"/>
      <c r="B883" s="204"/>
      <c r="C883" s="200"/>
      <c r="D883" s="200"/>
      <c r="E883" s="200"/>
      <c r="F883" s="200"/>
      <c r="G883" s="200"/>
      <c r="H883" s="200"/>
    </row>
    <row r="884" customFormat="false" ht="14.25" hidden="false" customHeight="false" outlineLevel="0" collapsed="false">
      <c r="A884" s="200"/>
      <c r="B884" s="204"/>
      <c r="C884" s="200"/>
      <c r="D884" s="200"/>
      <c r="E884" s="200"/>
      <c r="F884" s="200"/>
      <c r="G884" s="200"/>
      <c r="H884" s="200"/>
    </row>
    <row r="885" customFormat="false" ht="14.25" hidden="false" customHeight="false" outlineLevel="0" collapsed="false">
      <c r="A885" s="200"/>
      <c r="B885" s="204"/>
      <c r="C885" s="200"/>
      <c r="D885" s="200"/>
      <c r="E885" s="200"/>
      <c r="F885" s="200"/>
      <c r="G885" s="200"/>
      <c r="H885" s="200"/>
    </row>
    <row r="886" customFormat="false" ht="14.25" hidden="false" customHeight="false" outlineLevel="0" collapsed="false">
      <c r="A886" s="200"/>
      <c r="B886" s="204"/>
      <c r="C886" s="200"/>
      <c r="D886" s="200"/>
      <c r="E886" s="200"/>
      <c r="F886" s="200"/>
      <c r="G886" s="200"/>
      <c r="H886" s="200"/>
    </row>
    <row r="887" customFormat="false" ht="14.25" hidden="false" customHeight="false" outlineLevel="0" collapsed="false">
      <c r="A887" s="200"/>
      <c r="B887" s="204"/>
      <c r="C887" s="200"/>
      <c r="D887" s="200"/>
      <c r="E887" s="200"/>
      <c r="F887" s="200"/>
      <c r="G887" s="200"/>
      <c r="H887" s="200"/>
    </row>
    <row r="888" customFormat="false" ht="14.25" hidden="false" customHeight="false" outlineLevel="0" collapsed="false">
      <c r="A888" s="200"/>
      <c r="B888" s="204"/>
      <c r="C888" s="200"/>
      <c r="D888" s="200"/>
      <c r="E888" s="200"/>
      <c r="F888" s="200"/>
      <c r="G888" s="200"/>
      <c r="H888" s="200"/>
    </row>
    <row r="889" customFormat="false" ht="14.25" hidden="false" customHeight="false" outlineLevel="0" collapsed="false">
      <c r="A889" s="200"/>
      <c r="B889" s="204"/>
      <c r="C889" s="200"/>
      <c r="D889" s="200"/>
      <c r="E889" s="200"/>
      <c r="F889" s="200"/>
      <c r="G889" s="200"/>
      <c r="H889" s="200"/>
    </row>
    <row r="890" customFormat="false" ht="14.25" hidden="false" customHeight="false" outlineLevel="0" collapsed="false">
      <c r="A890" s="200"/>
      <c r="B890" s="204"/>
      <c r="C890" s="200"/>
      <c r="D890" s="200"/>
      <c r="E890" s="200"/>
      <c r="F890" s="200"/>
      <c r="G890" s="200"/>
      <c r="H890" s="200"/>
    </row>
    <row r="891" customFormat="false" ht="14.25" hidden="false" customHeight="false" outlineLevel="0" collapsed="false">
      <c r="A891" s="200"/>
      <c r="B891" s="204"/>
      <c r="C891" s="200"/>
      <c r="D891" s="200"/>
      <c r="E891" s="200"/>
      <c r="F891" s="200"/>
      <c r="G891" s="200"/>
      <c r="H891" s="200"/>
    </row>
    <row r="892" customFormat="false" ht="14.25" hidden="false" customHeight="false" outlineLevel="0" collapsed="false">
      <c r="A892" s="200"/>
      <c r="B892" s="204"/>
      <c r="C892" s="200"/>
      <c r="D892" s="200"/>
      <c r="E892" s="200"/>
      <c r="F892" s="200"/>
      <c r="G892" s="200"/>
      <c r="H892" s="200"/>
    </row>
    <row r="893" customFormat="false" ht="14.25" hidden="false" customHeight="false" outlineLevel="0" collapsed="false">
      <c r="A893" s="200"/>
      <c r="B893" s="204"/>
      <c r="C893" s="200"/>
      <c r="D893" s="200"/>
      <c r="E893" s="200"/>
      <c r="F893" s="200"/>
      <c r="G893" s="200"/>
      <c r="H893" s="200"/>
    </row>
    <row r="894" customFormat="false" ht="14.25" hidden="false" customHeight="false" outlineLevel="0" collapsed="false">
      <c r="A894" s="200"/>
      <c r="B894" s="204"/>
      <c r="C894" s="200"/>
      <c r="D894" s="200"/>
      <c r="E894" s="200"/>
      <c r="F894" s="200"/>
      <c r="G894" s="200"/>
      <c r="H894" s="200"/>
    </row>
    <row r="895" customFormat="false" ht="14.25" hidden="false" customHeight="false" outlineLevel="0" collapsed="false">
      <c r="A895" s="200"/>
      <c r="B895" s="204"/>
      <c r="C895" s="200"/>
      <c r="D895" s="200"/>
      <c r="E895" s="200"/>
      <c r="F895" s="200"/>
      <c r="G895" s="200"/>
      <c r="H895" s="200"/>
    </row>
    <row r="896" customFormat="false" ht="14.25" hidden="false" customHeight="false" outlineLevel="0" collapsed="false">
      <c r="A896" s="200"/>
      <c r="B896" s="204"/>
      <c r="C896" s="200"/>
      <c r="D896" s="200"/>
      <c r="E896" s="200"/>
      <c r="F896" s="200"/>
      <c r="G896" s="200"/>
      <c r="H896" s="200"/>
    </row>
    <row r="897" customFormat="false" ht="14.25" hidden="false" customHeight="false" outlineLevel="0" collapsed="false">
      <c r="A897" s="200"/>
      <c r="B897" s="204"/>
      <c r="C897" s="200"/>
      <c r="D897" s="200"/>
      <c r="E897" s="200"/>
      <c r="F897" s="200"/>
      <c r="G897" s="200"/>
      <c r="H897" s="200"/>
    </row>
    <row r="898" customFormat="false" ht="14.25" hidden="false" customHeight="false" outlineLevel="0" collapsed="false">
      <c r="A898" s="200"/>
      <c r="B898" s="204"/>
      <c r="C898" s="200"/>
      <c r="D898" s="200"/>
      <c r="E898" s="200"/>
      <c r="F898" s="200"/>
      <c r="G898" s="200"/>
      <c r="H898" s="200"/>
    </row>
    <row r="899" customFormat="false" ht="14.25" hidden="false" customHeight="false" outlineLevel="0" collapsed="false">
      <c r="A899" s="200"/>
      <c r="B899" s="204"/>
      <c r="C899" s="200"/>
      <c r="D899" s="200"/>
      <c r="E899" s="200"/>
      <c r="F899" s="200"/>
      <c r="G899" s="200"/>
      <c r="H899" s="200"/>
    </row>
    <row r="900" customFormat="false" ht="14.25" hidden="false" customHeight="false" outlineLevel="0" collapsed="false">
      <c r="A900" s="200"/>
      <c r="B900" s="204"/>
      <c r="C900" s="200"/>
      <c r="D900" s="200"/>
      <c r="E900" s="200"/>
      <c r="F900" s="200"/>
      <c r="G900" s="200"/>
      <c r="H900" s="200"/>
    </row>
    <row r="901" customFormat="false" ht="14.25" hidden="false" customHeight="false" outlineLevel="0" collapsed="false">
      <c r="A901" s="200"/>
      <c r="B901" s="204"/>
      <c r="C901" s="200"/>
      <c r="D901" s="200"/>
      <c r="E901" s="200"/>
      <c r="F901" s="200"/>
      <c r="G901" s="200"/>
      <c r="H901" s="200"/>
    </row>
    <row r="902" customFormat="false" ht="14.25" hidden="false" customHeight="false" outlineLevel="0" collapsed="false">
      <c r="A902" s="200"/>
      <c r="B902" s="204"/>
      <c r="C902" s="200"/>
      <c r="D902" s="200"/>
      <c r="E902" s="200"/>
      <c r="F902" s="200"/>
      <c r="G902" s="200"/>
      <c r="H902" s="200"/>
    </row>
    <row r="903" customFormat="false" ht="14.25" hidden="false" customHeight="false" outlineLevel="0" collapsed="false">
      <c r="A903" s="200"/>
      <c r="B903" s="204"/>
      <c r="C903" s="200"/>
      <c r="D903" s="200"/>
      <c r="E903" s="200"/>
      <c r="F903" s="200"/>
      <c r="G903" s="200"/>
      <c r="H903" s="200"/>
    </row>
    <row r="904" customFormat="false" ht="14.25" hidden="false" customHeight="false" outlineLevel="0" collapsed="false">
      <c r="A904" s="200"/>
      <c r="B904" s="204"/>
      <c r="C904" s="200"/>
      <c r="D904" s="200"/>
      <c r="E904" s="200"/>
      <c r="F904" s="200"/>
      <c r="G904" s="200"/>
      <c r="H904" s="200"/>
    </row>
    <row r="905" customFormat="false" ht="14.25" hidden="false" customHeight="false" outlineLevel="0" collapsed="false">
      <c r="A905" s="200"/>
      <c r="B905" s="204"/>
      <c r="C905" s="200"/>
      <c r="D905" s="200"/>
      <c r="E905" s="200"/>
      <c r="F905" s="200"/>
      <c r="G905" s="200"/>
      <c r="H905" s="200"/>
    </row>
  </sheetData>
  <mergeCells count="7">
    <mergeCell ref="A1:H1"/>
    <mergeCell ref="A2:H2"/>
    <mergeCell ref="A3:H3"/>
    <mergeCell ref="A4:H4"/>
    <mergeCell ref="A5:H5"/>
    <mergeCell ref="A7:H7"/>
    <mergeCell ref="A13:G1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77"/>
  <sheetViews>
    <sheetView showFormulas="false" showGridLines="fals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30" activeCellId="0" sqref="A30"/>
    </sheetView>
  </sheetViews>
  <sheetFormatPr defaultColWidth="10.7578125" defaultRowHeight="14.25" zeroHeight="false" outlineLevelRow="0" outlineLevelCol="0"/>
  <cols>
    <col collapsed="false" customWidth="true" hidden="false" outlineLevel="0" max="1" min="1" style="39" width="3.75"/>
    <col collapsed="false" customWidth="true" hidden="false" outlineLevel="0" max="2" min="2" style="0" width="44.5"/>
    <col collapsed="false" customWidth="true" hidden="false" outlineLevel="0" max="3" min="3" style="1" width="13.25"/>
    <col collapsed="false" customWidth="true" hidden="false" outlineLevel="0" max="4" min="4" style="40" width="17.37"/>
    <col collapsed="false" customWidth="true" hidden="false" outlineLevel="0" max="5" min="5" style="41" width="14.5"/>
    <col collapsed="false" customWidth="true" hidden="true" outlineLevel="0" max="6" min="6" style="1" width="3.38"/>
    <col collapsed="false" customWidth="true" hidden="false" outlineLevel="0" max="7" min="7" style="0" width="13.12"/>
    <col collapsed="false" customWidth="true" hidden="false" outlineLevel="0" max="9" min="9" style="0" width="17.62"/>
    <col collapsed="false" customWidth="true" hidden="false" outlineLevel="0" max="10" min="10" style="0" width="22.25"/>
    <col collapsed="false" customWidth="true" hidden="true" outlineLevel="0" max="11" min="11" style="0" width="50.87"/>
    <col collapsed="false" customWidth="true" hidden="true" outlineLevel="0" max="12" min="12" style="0" width="17.25"/>
  </cols>
  <sheetData>
    <row r="1" customFormat="false" ht="15" hidden="false" customHeight="false" outlineLevel="0" collapsed="false">
      <c r="A1" s="42" t="str">
        <f aca="false">Globalizadora!A5</f>
        <v>Processo Administrativo: 23503.000998/2024-62</v>
      </c>
      <c r="B1" s="42"/>
      <c r="C1" s="42"/>
      <c r="D1" s="42"/>
      <c r="E1" s="42"/>
    </row>
    <row r="2" customFormat="false" ht="15" hidden="false" customHeight="false" outlineLevel="0" collapsed="false">
      <c r="A2" s="43" t="str">
        <f aca="false">Globalizadora!A6</f>
        <v>Pregão Eletrônico Nº:</v>
      </c>
      <c r="B2" s="43"/>
      <c r="C2" s="43"/>
      <c r="D2" s="43"/>
      <c r="E2" s="43"/>
    </row>
    <row r="4" customFormat="false" ht="15" hidden="false" customHeight="false" outlineLevel="0" collapsed="false">
      <c r="A4" s="44" t="s">
        <v>455</v>
      </c>
      <c r="B4" s="44"/>
      <c r="C4" s="44"/>
      <c r="D4" s="44"/>
      <c r="E4" s="44"/>
    </row>
    <row r="5" customFormat="false" ht="4.5" hidden="false" customHeight="true" outlineLevel="0" collapsed="false">
      <c r="A5" s="45"/>
    </row>
    <row r="6" customFormat="false" ht="15" hidden="false" customHeight="false" outlineLevel="0" collapsed="false">
      <c r="A6" s="46" t="s">
        <v>26</v>
      </c>
      <c r="B6" s="46"/>
      <c r="C6" s="46"/>
      <c r="D6" s="46"/>
      <c r="E6" s="46"/>
    </row>
    <row r="7" customFormat="false" ht="15" hidden="false" customHeight="false" outlineLevel="0" collapsed="false">
      <c r="A7" s="47" t="s">
        <v>27</v>
      </c>
      <c r="B7" s="48" t="s">
        <v>28</v>
      </c>
      <c r="C7" s="48"/>
      <c r="D7" s="49"/>
      <c r="E7" s="49"/>
    </row>
    <row r="8" customFormat="false" ht="15" hidden="false" customHeight="false" outlineLevel="0" collapsed="false">
      <c r="A8" s="47" t="s">
        <v>29</v>
      </c>
      <c r="B8" s="48" t="s">
        <v>30</v>
      </c>
      <c r="C8" s="48"/>
      <c r="D8" s="234" t="s">
        <v>456</v>
      </c>
      <c r="E8" s="234"/>
    </row>
    <row r="9" customFormat="false" ht="15" hidden="false" customHeight="false" outlineLevel="0" collapsed="false">
      <c r="A9" s="47" t="s">
        <v>32</v>
      </c>
      <c r="B9" s="48" t="s">
        <v>33</v>
      </c>
      <c r="C9" s="48"/>
      <c r="D9" s="50" t="n">
        <v>2025</v>
      </c>
      <c r="E9" s="50"/>
    </row>
    <row r="10" customFormat="false" ht="15" hidden="false" customHeight="false" outlineLevel="0" collapsed="false">
      <c r="A10" s="47" t="s">
        <v>34</v>
      </c>
      <c r="B10" s="51" t="s">
        <v>35</v>
      </c>
      <c r="C10" s="51"/>
      <c r="D10" s="50" t="n">
        <v>60</v>
      </c>
      <c r="E10" s="50"/>
    </row>
    <row r="11" customFormat="false" ht="15" hidden="false" customHeight="false" outlineLevel="0" collapsed="false">
      <c r="A11" s="46" t="s">
        <v>36</v>
      </c>
      <c r="B11" s="46"/>
      <c r="C11" s="46"/>
      <c r="D11" s="46"/>
      <c r="E11" s="46"/>
    </row>
    <row r="12" customFormat="false" ht="15" hidden="false" customHeight="false" outlineLevel="0" collapsed="false">
      <c r="A12" s="47" t="s">
        <v>37</v>
      </c>
      <c r="B12" s="48" t="s">
        <v>38</v>
      </c>
      <c r="C12" s="48"/>
      <c r="D12" s="52" t="s">
        <v>457</v>
      </c>
      <c r="E12" s="52"/>
    </row>
    <row r="13" customFormat="false" ht="15" hidden="false" customHeight="false" outlineLevel="0" collapsed="false">
      <c r="A13" s="47" t="s">
        <v>40</v>
      </c>
      <c r="B13" s="48" t="s">
        <v>41</v>
      </c>
      <c r="C13" s="48"/>
      <c r="D13" s="235" t="n">
        <v>1963.4</v>
      </c>
      <c r="E13" s="235"/>
    </row>
    <row r="14" customFormat="false" ht="15" hidden="false" customHeight="true" outlineLevel="0" collapsed="false">
      <c r="A14" s="47" t="s">
        <v>42</v>
      </c>
      <c r="B14" s="48" t="s">
        <v>43</v>
      </c>
      <c r="C14" s="48"/>
      <c r="D14" s="54" t="s">
        <v>458</v>
      </c>
      <c r="E14" s="54"/>
    </row>
    <row r="15" customFormat="false" ht="15" hidden="false" customHeight="false" outlineLevel="0" collapsed="false">
      <c r="A15" s="47" t="s">
        <v>45</v>
      </c>
      <c r="B15" s="48" t="s">
        <v>46</v>
      </c>
      <c r="C15" s="48"/>
      <c r="D15" s="55" t="s">
        <v>47</v>
      </c>
      <c r="E15" s="55"/>
    </row>
    <row r="16" customFormat="false" ht="13.5" hidden="false" customHeight="true" outlineLevel="0" collapsed="false">
      <c r="A16" s="47" t="s">
        <v>48</v>
      </c>
      <c r="B16" s="48" t="s">
        <v>49</v>
      </c>
      <c r="C16" s="48"/>
      <c r="D16" s="54" t="s">
        <v>459</v>
      </c>
      <c r="E16" s="54"/>
    </row>
    <row r="17" customFormat="false" ht="26.25" hidden="false" customHeight="true" outlineLevel="0" collapsed="false">
      <c r="A17" s="56" t="s">
        <v>51</v>
      </c>
      <c r="B17" s="51" t="s">
        <v>52</v>
      </c>
      <c r="C17" s="51"/>
      <c r="D17" s="57" t="s">
        <v>53</v>
      </c>
      <c r="E17" s="57"/>
    </row>
    <row r="18" customFormat="false" ht="15" hidden="false" customHeight="false" outlineLevel="0" collapsed="false">
      <c r="A18" s="45"/>
    </row>
    <row r="19" customFormat="false" ht="15" hidden="false" customHeight="false" outlineLevel="0" collapsed="false">
      <c r="A19" s="46" t="s">
        <v>54</v>
      </c>
      <c r="B19" s="46"/>
      <c r="C19" s="46"/>
      <c r="D19" s="46"/>
      <c r="E19" s="46"/>
    </row>
    <row r="20" customFormat="false" ht="7.5" hidden="false" customHeight="true" outlineLevel="0" collapsed="false">
      <c r="A20" s="58"/>
      <c r="B20" s="58"/>
      <c r="C20" s="58"/>
      <c r="D20" s="58"/>
      <c r="E20" s="58"/>
    </row>
    <row r="21" customFormat="false" ht="15" hidden="false" customHeight="false" outlineLevel="0" collapsed="false">
      <c r="A21" s="47" t="s">
        <v>37</v>
      </c>
      <c r="B21" s="59" t="s">
        <v>55</v>
      </c>
      <c r="C21" s="59"/>
      <c r="D21" s="59"/>
      <c r="E21" s="60" t="s">
        <v>56</v>
      </c>
    </row>
    <row r="22" customFormat="false" ht="7.5" hidden="false" customHeight="true" outlineLevel="0" collapsed="false">
      <c r="A22" s="58"/>
      <c r="B22" s="58"/>
      <c r="C22" s="58"/>
      <c r="D22" s="58"/>
      <c r="E22" s="58"/>
    </row>
    <row r="23" customFormat="false" ht="15" hidden="false" customHeight="false" outlineLevel="0" collapsed="false">
      <c r="A23" s="47" t="s">
        <v>40</v>
      </c>
      <c r="B23" s="59" t="s">
        <v>57</v>
      </c>
      <c r="C23" s="59"/>
      <c r="D23" s="59"/>
      <c r="E23" s="50" t="s">
        <v>58</v>
      </c>
    </row>
    <row r="24" customFormat="false" ht="15" hidden="false" customHeight="false" outlineLevel="0" collapsed="false">
      <c r="A24" s="47" t="s">
        <v>42</v>
      </c>
      <c r="B24" s="59" t="s">
        <v>59</v>
      </c>
      <c r="C24" s="59"/>
      <c r="D24" s="59"/>
      <c r="E24" s="50" t="n">
        <v>44</v>
      </c>
    </row>
    <row r="25" customFormat="false" ht="15" hidden="false" customHeight="false" outlineLevel="0" collapsed="false">
      <c r="A25" s="47" t="s">
        <v>45</v>
      </c>
      <c r="B25" s="59" t="s">
        <v>60</v>
      </c>
      <c r="C25" s="59"/>
      <c r="D25" s="59"/>
      <c r="E25" s="50" t="n">
        <v>2</v>
      </c>
    </row>
    <row r="26" customFormat="false" ht="7.5" hidden="false" customHeight="true" outlineLevel="0" collapsed="false">
      <c r="A26" s="58"/>
      <c r="B26" s="58"/>
      <c r="C26" s="58"/>
      <c r="D26" s="58"/>
      <c r="E26" s="58"/>
    </row>
    <row r="27" customFormat="false" ht="15" hidden="false" customHeight="false" outlineLevel="0" collapsed="false">
      <c r="A27" s="47" t="s">
        <v>48</v>
      </c>
      <c r="B27" s="59" t="s">
        <v>62</v>
      </c>
      <c r="C27" s="59"/>
      <c r="D27" s="59"/>
      <c r="E27" s="60" t="n">
        <v>3.5</v>
      </c>
    </row>
    <row r="28" customFormat="false" ht="15" hidden="false" customHeight="false" outlineLevel="0" collapsed="false">
      <c r="A28" s="47" t="s">
        <v>51</v>
      </c>
      <c r="B28" s="59" t="s">
        <v>63</v>
      </c>
      <c r="C28" s="59"/>
      <c r="D28" s="59"/>
      <c r="E28" s="50" t="n">
        <v>2</v>
      </c>
    </row>
    <row r="29" customFormat="false" ht="15" hidden="false" customHeight="false" outlineLevel="0" collapsed="false">
      <c r="A29" s="47" t="s">
        <v>64</v>
      </c>
      <c r="B29" s="59" t="s">
        <v>65</v>
      </c>
      <c r="C29" s="59"/>
      <c r="D29" s="59"/>
      <c r="E29" s="60" t="n">
        <v>29.15</v>
      </c>
      <c r="G29" s="62"/>
    </row>
    <row r="30" customFormat="false" ht="7.5" hidden="false" customHeight="true" outlineLevel="0" collapsed="false">
      <c r="A30" s="58"/>
      <c r="B30" s="58"/>
      <c r="C30" s="58"/>
      <c r="D30" s="58"/>
      <c r="E30" s="58"/>
    </row>
    <row r="31" customFormat="false" ht="15" hidden="false" customHeight="false" outlineLevel="0" collapsed="false">
      <c r="A31" s="47" t="s">
        <v>66</v>
      </c>
      <c r="B31" s="59" t="s">
        <v>67</v>
      </c>
      <c r="C31" s="59"/>
      <c r="D31" s="63" t="s">
        <v>68</v>
      </c>
      <c r="E31" s="60" t="n">
        <v>1412</v>
      </c>
    </row>
    <row r="32" customFormat="false" ht="7.5" hidden="false" customHeight="true" outlineLevel="0" collapsed="false">
      <c r="A32" s="58"/>
      <c r="B32" s="58"/>
      <c r="C32" s="58"/>
      <c r="D32" s="58"/>
      <c r="E32" s="58"/>
    </row>
    <row r="33" customFormat="false" ht="15" hidden="false" customHeight="false" outlineLevel="0" collapsed="false">
      <c r="A33" s="64" t="s">
        <v>69</v>
      </c>
      <c r="B33" s="64"/>
      <c r="C33" s="64"/>
      <c r="D33" s="64"/>
      <c r="E33" s="65" t="n">
        <f aca="false">(E37+E38+E39)/(E24*5)</f>
        <v>8.92454545454546</v>
      </c>
    </row>
    <row r="34" customFormat="false" ht="14.25" hidden="false" customHeight="false" outlineLevel="0" collapsed="false">
      <c r="A34" s="66"/>
    </row>
    <row r="35" customFormat="false" ht="15" hidden="false" customHeight="false" outlineLevel="0" collapsed="false">
      <c r="A35" s="46" t="s">
        <v>70</v>
      </c>
      <c r="B35" s="46"/>
      <c r="C35" s="46"/>
      <c r="D35" s="46"/>
      <c r="E35" s="46"/>
    </row>
    <row r="36" customFormat="false" ht="15" hidden="false" customHeight="false" outlineLevel="0" collapsed="false">
      <c r="A36" s="47" t="s">
        <v>75</v>
      </c>
      <c r="B36" s="47"/>
      <c r="C36" s="47"/>
      <c r="D36" s="68" t="s">
        <v>76</v>
      </c>
      <c r="E36" s="69" t="s">
        <v>17</v>
      </c>
    </row>
    <row r="37" customFormat="false" ht="15" hidden="false" customHeight="false" outlineLevel="0" collapsed="false">
      <c r="A37" s="70" t="s">
        <v>27</v>
      </c>
      <c r="B37" s="71" t="s">
        <v>77</v>
      </c>
      <c r="C37" s="71"/>
      <c r="D37" s="71"/>
      <c r="E37" s="72" t="n">
        <f aca="false">D13</f>
        <v>1963.4</v>
      </c>
    </row>
    <row r="38" customFormat="false" ht="14.25" hidden="false" customHeight="false" outlineLevel="0" collapsed="false">
      <c r="A38" s="70" t="s">
        <v>29</v>
      </c>
      <c r="B38" s="71" t="s">
        <v>78</v>
      </c>
      <c r="C38" s="71"/>
      <c r="D38" s="73" t="n">
        <v>0</v>
      </c>
      <c r="E38" s="74" t="n">
        <f aca="false">E37*D38</f>
        <v>0</v>
      </c>
      <c r="G38" s="236"/>
      <c r="H38" s="236"/>
      <c r="I38" s="236"/>
      <c r="K38" s="0" t="s">
        <v>460</v>
      </c>
      <c r="L38" s="0" t="s">
        <v>461</v>
      </c>
    </row>
    <row r="39" customFormat="false" ht="14.25" hidden="false" customHeight="false" outlineLevel="0" collapsed="false">
      <c r="A39" s="70" t="s">
        <v>32</v>
      </c>
      <c r="B39" s="71" t="s">
        <v>79</v>
      </c>
      <c r="C39" s="71"/>
      <c r="D39" s="73" t="n">
        <v>0</v>
      </c>
      <c r="E39" s="74" t="n">
        <f aca="false">IF(L39=1,E31*D39,E37*D39)</f>
        <v>0</v>
      </c>
      <c r="K39" s="0" t="s">
        <v>462</v>
      </c>
      <c r="L39" s="0" t="n">
        <v>1</v>
      </c>
    </row>
    <row r="40" customFormat="false" ht="14.25" hidden="false" customHeight="false" outlineLevel="0" collapsed="false">
      <c r="A40" s="70" t="s">
        <v>34</v>
      </c>
      <c r="B40" s="76" t="s">
        <v>463</v>
      </c>
      <c r="C40" s="17" t="n">
        <v>0</v>
      </c>
      <c r="D40" s="77" t="n">
        <v>0.2</v>
      </c>
      <c r="E40" s="74" t="n">
        <f aca="false">E33*D40*C40</f>
        <v>0</v>
      </c>
      <c r="K40" s="0" t="s">
        <v>464</v>
      </c>
    </row>
    <row r="41" customFormat="false" ht="14.25" hidden="false" customHeight="false" outlineLevel="0" collapsed="false">
      <c r="A41" s="70" t="s">
        <v>81</v>
      </c>
      <c r="B41" s="76" t="s">
        <v>465</v>
      </c>
      <c r="C41" s="17"/>
      <c r="D41" s="77"/>
      <c r="E41" s="74" t="n">
        <f aca="false">(((E33*1.14285714)*D40)-(E33*D40))*C40</f>
        <v>0</v>
      </c>
      <c r="G41" s="236"/>
      <c r="H41" s="236"/>
      <c r="I41" s="236"/>
      <c r="K41" s="0" t="s">
        <v>466</v>
      </c>
      <c r="L41" s="0" t="s">
        <v>461</v>
      </c>
    </row>
    <row r="42" customFormat="false" ht="14.25" hidden="false" customHeight="false" outlineLevel="0" collapsed="false">
      <c r="A42" s="78" t="s">
        <v>83</v>
      </c>
      <c r="B42" s="71" t="s">
        <v>84</v>
      </c>
      <c r="C42" s="79" t="n">
        <v>0</v>
      </c>
      <c r="D42" s="80" t="n">
        <v>0.6</v>
      </c>
      <c r="E42" s="74" t="n">
        <f aca="false">IF(L42=1,($E$33+($E$33*D42))*C42,($E$33*D42)*C42)</f>
        <v>0</v>
      </c>
      <c r="K42" s="0" t="s">
        <v>467</v>
      </c>
      <c r="L42" s="0" t="n">
        <v>2</v>
      </c>
    </row>
    <row r="43" customFormat="false" ht="14.25" hidden="false" customHeight="false" outlineLevel="0" collapsed="false">
      <c r="A43" s="78"/>
      <c r="B43" s="71"/>
      <c r="C43" s="79" t="n">
        <v>0</v>
      </c>
      <c r="D43" s="80" t="n">
        <v>1</v>
      </c>
      <c r="E43" s="74" t="n">
        <f aca="false">IF(L43=1,($E$33+($E$33*D43))*C43,($E$33*D43)*C43)</f>
        <v>0</v>
      </c>
      <c r="K43" s="0" t="s">
        <v>468</v>
      </c>
      <c r="L43" s="0" t="n">
        <v>2</v>
      </c>
    </row>
    <row r="44" customFormat="false" ht="14.25" hidden="false" customHeight="false" outlineLevel="0" collapsed="false">
      <c r="A44" s="78" t="s">
        <v>85</v>
      </c>
      <c r="B44" s="71" t="s">
        <v>86</v>
      </c>
      <c r="C44" s="79" t="n">
        <v>0</v>
      </c>
      <c r="D44" s="80" t="n">
        <v>1</v>
      </c>
      <c r="E44" s="74" t="n">
        <f aca="false">IF(L44=1,($E$33+($E$33*D44))*C44,($E$33*D44)*C44)</f>
        <v>0</v>
      </c>
      <c r="L44" s="0" t="n">
        <v>2</v>
      </c>
    </row>
    <row r="45" customFormat="false" ht="14.25" hidden="false" customHeight="false" outlineLevel="0" collapsed="false">
      <c r="A45" s="70" t="s">
        <v>87</v>
      </c>
      <c r="B45" s="81" t="s">
        <v>88</v>
      </c>
      <c r="C45" s="79" t="n">
        <v>0</v>
      </c>
      <c r="D45" s="80" t="n">
        <v>0.5</v>
      </c>
      <c r="E45" s="74" t="n">
        <f aca="false">IF(L45=1,($E$33+($E$33*D45))*C45,($E$33*D45)*C45)</f>
        <v>0</v>
      </c>
      <c r="L45" s="0" t="n">
        <v>2</v>
      </c>
    </row>
    <row r="46" customFormat="false" ht="14.25" hidden="false" customHeight="false" outlineLevel="0" collapsed="false">
      <c r="A46" s="70" t="s">
        <v>89</v>
      </c>
      <c r="B46" s="81" t="s">
        <v>90</v>
      </c>
      <c r="C46" s="81"/>
      <c r="D46" s="81"/>
      <c r="E46" s="74" t="n">
        <f aca="false">SUM(E40:E45)*20%</f>
        <v>0</v>
      </c>
    </row>
    <row r="47" customFormat="false" ht="14.25" hidden="false" customHeight="false" outlineLevel="0" collapsed="false">
      <c r="A47" s="70" t="s">
        <v>91</v>
      </c>
      <c r="B47" s="71" t="s">
        <v>92</v>
      </c>
      <c r="C47" s="71"/>
      <c r="D47" s="71"/>
      <c r="E47" s="60" t="n">
        <v>0</v>
      </c>
    </row>
    <row r="48" customFormat="false" ht="15" hidden="false" customHeight="false" outlineLevel="0" collapsed="false">
      <c r="A48" s="64" t="s">
        <v>93</v>
      </c>
      <c r="B48" s="64"/>
      <c r="C48" s="64"/>
      <c r="D48" s="64"/>
      <c r="E48" s="65" t="n">
        <f aca="false">SUM(E37:E47)</f>
        <v>1963.4</v>
      </c>
    </row>
    <row r="49" customFormat="false" ht="47.25" hidden="false" customHeight="true" outlineLevel="0" collapsed="false">
      <c r="A49" s="83"/>
      <c r="B49" s="83"/>
      <c r="C49" s="83"/>
      <c r="D49" s="83"/>
      <c r="E49" s="84"/>
    </row>
    <row r="50" s="1" customFormat="true" ht="15" hidden="false" customHeight="false" outlineLevel="0" collapsed="false">
      <c r="A50" s="46" t="s">
        <v>94</v>
      </c>
      <c r="B50" s="46"/>
      <c r="C50" s="46"/>
      <c r="D50" s="46"/>
      <c r="E50" s="46"/>
    </row>
    <row r="51" s="1" customFormat="true" ht="15" hidden="false" customHeight="false" outlineLevel="0" collapsed="false">
      <c r="A51" s="85" t="s">
        <v>95</v>
      </c>
      <c r="B51" s="85"/>
      <c r="C51" s="85"/>
      <c r="D51" s="85"/>
      <c r="E51" s="85"/>
    </row>
    <row r="52" s="1" customFormat="true" ht="7.5" hidden="false" customHeight="true" outlineLevel="0" collapsed="false">
      <c r="A52" s="86"/>
      <c r="B52" s="86"/>
      <c r="C52" s="86"/>
      <c r="D52" s="86"/>
      <c r="E52" s="86"/>
    </row>
    <row r="53" s="1" customFormat="true" ht="15" hidden="false" customHeight="false" outlineLevel="0" collapsed="false">
      <c r="A53" s="46" t="s">
        <v>96</v>
      </c>
      <c r="B53" s="46"/>
      <c r="C53" s="46"/>
      <c r="D53" s="46"/>
      <c r="E53" s="46"/>
    </row>
    <row r="54" s="1" customFormat="true" ht="15" hidden="false" customHeight="false" outlineLevel="0" collapsed="false">
      <c r="A54" s="47" t="s">
        <v>97</v>
      </c>
      <c r="B54" s="47"/>
      <c r="C54" s="47"/>
      <c r="D54" s="68" t="s">
        <v>76</v>
      </c>
      <c r="E54" s="69" t="s">
        <v>17</v>
      </c>
    </row>
    <row r="55" s="1" customFormat="true" ht="14.25" hidden="false" customHeight="false" outlineLevel="0" collapsed="false">
      <c r="A55" s="70" t="s">
        <v>27</v>
      </c>
      <c r="B55" s="71" t="s">
        <v>18</v>
      </c>
      <c r="C55" s="71"/>
      <c r="D55" s="112" t="n">
        <v>0.0833</v>
      </c>
      <c r="E55" s="105" t="n">
        <f aca="false">E48*D55</f>
        <v>163.55122</v>
      </c>
    </row>
    <row r="56" customFormat="false" ht="14.25" hidden="false" customHeight="false" outlineLevel="0" collapsed="false">
      <c r="A56" s="70" t="s">
        <v>98</v>
      </c>
      <c r="B56" s="89" t="s">
        <v>19</v>
      </c>
      <c r="C56" s="89"/>
      <c r="D56" s="237" t="n">
        <v>0.0833</v>
      </c>
      <c r="E56" s="74" t="n">
        <f aca="false">E48*D56</f>
        <v>163.55122</v>
      </c>
    </row>
    <row r="57" customFormat="false" ht="15" hidden="false" customHeight="false" outlineLevel="0" collapsed="false">
      <c r="A57" s="92" t="s">
        <v>99</v>
      </c>
      <c r="B57" s="71" t="s">
        <v>100</v>
      </c>
      <c r="C57" s="71"/>
      <c r="D57" s="112" t="n">
        <v>0.0377</v>
      </c>
      <c r="E57" s="238" t="n">
        <f aca="false">E48*D57</f>
        <v>74.02018</v>
      </c>
      <c r="K57" s="94"/>
    </row>
    <row r="58" customFormat="false" ht="15" hidden="false" customHeight="false" outlineLevel="0" collapsed="false">
      <c r="A58" s="92" t="s">
        <v>29</v>
      </c>
      <c r="B58" s="71" t="s">
        <v>101</v>
      </c>
      <c r="C58" s="71"/>
      <c r="D58" s="111" t="n">
        <f aca="false">SUM(D56:D57)</f>
        <v>0.121</v>
      </c>
      <c r="E58" s="239" t="n">
        <f aca="false">SUM(E56:E57)</f>
        <v>237.5714</v>
      </c>
      <c r="G58" s="240"/>
      <c r="K58" s="97"/>
    </row>
    <row r="59" customFormat="false" ht="15" hidden="false" customHeight="false" outlineLevel="0" collapsed="false">
      <c r="A59" s="98" t="s">
        <v>32</v>
      </c>
      <c r="B59" s="71" t="s">
        <v>102</v>
      </c>
      <c r="C59" s="71"/>
      <c r="D59" s="241" t="n">
        <f aca="false">D72</f>
        <v>0.368</v>
      </c>
      <c r="E59" s="242" t="n">
        <f aca="false">SUM(E55,E58)*D59</f>
        <v>147.61312416</v>
      </c>
      <c r="F59" s="1" t="n">
        <v>1</v>
      </c>
      <c r="K59" s="97"/>
    </row>
    <row r="60" customFormat="false" ht="15" hidden="false" customHeight="false" outlineLevel="0" collapsed="false">
      <c r="A60" s="64" t="s">
        <v>103</v>
      </c>
      <c r="B60" s="64"/>
      <c r="C60" s="64"/>
      <c r="D60" s="64"/>
      <c r="E60" s="65" t="n">
        <f aca="false">SUM(E55,E58,E59)</f>
        <v>548.73574416</v>
      </c>
      <c r="K60" s="97"/>
    </row>
    <row r="61" customFormat="false" ht="14.25" hidden="false" customHeight="true" outlineLevel="0" collapsed="false">
      <c r="A61" s="86"/>
      <c r="B61" s="86"/>
      <c r="C61" s="86"/>
      <c r="D61" s="86"/>
      <c r="E61" s="86"/>
      <c r="K61" s="97"/>
    </row>
    <row r="62" customFormat="false" ht="15" hidden="false" customHeight="false" outlineLevel="0" collapsed="false">
      <c r="A62" s="46" t="s">
        <v>104</v>
      </c>
      <c r="B62" s="46"/>
      <c r="C62" s="46"/>
      <c r="D62" s="46"/>
      <c r="E62" s="46"/>
    </row>
    <row r="63" customFormat="false" ht="15" hidden="false" customHeight="false" outlineLevel="0" collapsed="false">
      <c r="A63" s="47" t="s">
        <v>105</v>
      </c>
      <c r="B63" s="47"/>
      <c r="C63" s="47"/>
      <c r="D63" s="68" t="s">
        <v>76</v>
      </c>
      <c r="E63" s="69" t="s">
        <v>17</v>
      </c>
    </row>
    <row r="64" customFormat="false" ht="14.25" hidden="false" customHeight="false" outlineLevel="0" collapsed="false">
      <c r="A64" s="70" t="s">
        <v>27</v>
      </c>
      <c r="B64" s="71" t="s">
        <v>106</v>
      </c>
      <c r="C64" s="71"/>
      <c r="D64" s="80" t="n">
        <v>0.2</v>
      </c>
      <c r="E64" s="74" t="n">
        <f aca="false">($E$48+$E$60)*D64</f>
        <v>502.427148832</v>
      </c>
    </row>
    <row r="65" customFormat="false" ht="14.25" hidden="false" customHeight="false" outlineLevel="0" collapsed="false">
      <c r="A65" s="70" t="s">
        <v>29</v>
      </c>
      <c r="B65" s="71" t="s">
        <v>107</v>
      </c>
      <c r="C65" s="71"/>
      <c r="D65" s="80" t="n">
        <v>0.025</v>
      </c>
      <c r="E65" s="74" t="n">
        <f aca="false">($E$48+$E$60)*D65</f>
        <v>62.803393604</v>
      </c>
    </row>
    <row r="66" customFormat="false" ht="14.25" hidden="false" customHeight="false" outlineLevel="0" collapsed="false">
      <c r="A66" s="70" t="s">
        <v>32</v>
      </c>
      <c r="B66" s="71" t="s">
        <v>108</v>
      </c>
      <c r="C66" s="71"/>
      <c r="D66" s="243" t="n">
        <v>0.03</v>
      </c>
      <c r="E66" s="74" t="n">
        <f aca="false">($E$48+$E$60)*D66</f>
        <v>75.3640723248</v>
      </c>
      <c r="G66" s="62"/>
    </row>
    <row r="67" customFormat="false" ht="14.25" hidden="false" customHeight="false" outlineLevel="0" collapsed="false">
      <c r="A67" s="70" t="s">
        <v>34</v>
      </c>
      <c r="B67" s="71" t="s">
        <v>109</v>
      </c>
      <c r="C67" s="71"/>
      <c r="D67" s="80" t="n">
        <v>0.015</v>
      </c>
      <c r="E67" s="74" t="n">
        <f aca="false">($E$48+$E$60)*D67</f>
        <v>37.6820361624</v>
      </c>
      <c r="H67" s="240"/>
    </row>
    <row r="68" customFormat="false" ht="14.25" hidden="false" customHeight="false" outlineLevel="0" collapsed="false">
      <c r="A68" s="70" t="s">
        <v>81</v>
      </c>
      <c r="B68" s="71" t="s">
        <v>110</v>
      </c>
      <c r="C68" s="79" t="n">
        <v>499</v>
      </c>
      <c r="D68" s="80" t="n">
        <v>0.01</v>
      </c>
      <c r="E68" s="74" t="n">
        <f aca="false">($E$48+$E$60)*D68</f>
        <v>25.1213574416</v>
      </c>
    </row>
    <row r="69" customFormat="false" ht="14.25" hidden="false" customHeight="false" outlineLevel="0" collapsed="false">
      <c r="A69" s="70" t="s">
        <v>83</v>
      </c>
      <c r="B69" s="71" t="s">
        <v>111</v>
      </c>
      <c r="C69" s="71"/>
      <c r="D69" s="80" t="n">
        <v>0.006</v>
      </c>
      <c r="E69" s="74" t="n">
        <f aca="false">($E$48+$E$60)*D69</f>
        <v>15.07281446496</v>
      </c>
    </row>
    <row r="70" customFormat="false" ht="14.25" hidden="false" customHeight="false" outlineLevel="0" collapsed="false">
      <c r="A70" s="70" t="s">
        <v>85</v>
      </c>
      <c r="B70" s="71" t="s">
        <v>112</v>
      </c>
      <c r="C70" s="71"/>
      <c r="D70" s="80" t="n">
        <v>0.002</v>
      </c>
      <c r="E70" s="74" t="n">
        <f aca="false">($E$48+$E$60)*D70</f>
        <v>5.02427148832</v>
      </c>
    </row>
    <row r="71" customFormat="false" ht="14.25" hidden="false" customHeight="false" outlineLevel="0" collapsed="false">
      <c r="A71" s="70" t="s">
        <v>87</v>
      </c>
      <c r="B71" s="71" t="s">
        <v>113</v>
      </c>
      <c r="C71" s="71"/>
      <c r="D71" s="80" t="n">
        <v>0.08</v>
      </c>
      <c r="E71" s="74" t="n">
        <f aca="false">($E$48+$E$60)*D71</f>
        <v>200.9708595328</v>
      </c>
    </row>
    <row r="72" customFormat="false" ht="15" hidden="false" customHeight="false" outlineLevel="0" collapsed="false">
      <c r="A72" s="64" t="s">
        <v>114</v>
      </c>
      <c r="B72" s="64"/>
      <c r="C72" s="64"/>
      <c r="D72" s="113" t="n">
        <f aca="false">SUM(D64:D71)</f>
        <v>0.368</v>
      </c>
      <c r="E72" s="65" t="n">
        <f aca="false">SUM(E64:E71)</f>
        <v>924.46595385088</v>
      </c>
      <c r="F72" s="1" t="n">
        <v>1</v>
      </c>
      <c r="G72" s="240"/>
      <c r="H72" s="240"/>
    </row>
    <row r="73" customFormat="false" ht="7.5" hidden="false" customHeight="true" outlineLevel="0" collapsed="false">
      <c r="A73" s="86"/>
      <c r="B73" s="86"/>
      <c r="C73" s="86"/>
      <c r="D73" s="86"/>
      <c r="E73" s="86"/>
    </row>
    <row r="74" customFormat="false" ht="15" hidden="false" customHeight="false" outlineLevel="0" collapsed="false">
      <c r="A74" s="46" t="s">
        <v>115</v>
      </c>
      <c r="B74" s="46"/>
      <c r="C74" s="46"/>
      <c r="D74" s="46"/>
      <c r="E74" s="46"/>
    </row>
    <row r="75" customFormat="false" ht="15" hidden="false" customHeight="false" outlineLevel="0" collapsed="false">
      <c r="A75" s="47" t="s">
        <v>116</v>
      </c>
      <c r="B75" s="47"/>
      <c r="C75" s="47"/>
      <c r="D75" s="68" t="s">
        <v>117</v>
      </c>
      <c r="E75" s="69" t="s">
        <v>17</v>
      </c>
    </row>
    <row r="76" customFormat="false" ht="14.25" hidden="false" customHeight="false" outlineLevel="0" collapsed="false">
      <c r="A76" s="78" t="s">
        <v>27</v>
      </c>
      <c r="B76" s="76" t="s">
        <v>118</v>
      </c>
      <c r="C76" s="17" t="n">
        <v>21</v>
      </c>
      <c r="D76" s="77" t="n">
        <v>0.06</v>
      </c>
      <c r="E76" s="244" t="n">
        <f aca="false">C76*E28*E27</f>
        <v>147</v>
      </c>
    </row>
    <row r="77" customFormat="false" ht="14.25" hidden="false" customHeight="false" outlineLevel="0" collapsed="false">
      <c r="A77" s="78"/>
      <c r="B77" s="76" t="s">
        <v>119</v>
      </c>
      <c r="C77" s="17"/>
      <c r="D77" s="77"/>
      <c r="E77" s="244" t="n">
        <f aca="false">IF(C76=0,0,-(E37*D76))</f>
        <v>-117.804</v>
      </c>
    </row>
    <row r="78" customFormat="false" ht="14.25" hidden="false" customHeight="false" outlineLevel="0" collapsed="false">
      <c r="A78" s="78"/>
      <c r="B78" s="71" t="s">
        <v>23</v>
      </c>
      <c r="C78" s="71"/>
      <c r="D78" s="71"/>
      <c r="E78" s="105" t="n">
        <f aca="false">SUM(E76:E77)</f>
        <v>29.196</v>
      </c>
    </row>
    <row r="79" customFormat="false" ht="14.25" hidden="false" customHeight="false" outlineLevel="0" collapsed="false">
      <c r="A79" s="78" t="s">
        <v>29</v>
      </c>
      <c r="B79" s="76" t="s">
        <v>120</v>
      </c>
      <c r="C79" s="17" t="n">
        <v>21</v>
      </c>
      <c r="D79" s="77" t="n">
        <v>0.2</v>
      </c>
      <c r="E79" s="244" t="n">
        <f aca="false">C79*E29</f>
        <v>612.15</v>
      </c>
    </row>
    <row r="80" customFormat="false" ht="14.25" hidden="false" customHeight="false" outlineLevel="0" collapsed="false">
      <c r="A80" s="78"/>
      <c r="B80" s="76" t="s">
        <v>119</v>
      </c>
      <c r="C80" s="17"/>
      <c r="D80" s="77"/>
      <c r="E80" s="244" t="n">
        <f aca="false">-E79*D79</f>
        <v>-122.43</v>
      </c>
    </row>
    <row r="81" customFormat="false" ht="14.25" hidden="false" customHeight="false" outlineLevel="0" collapsed="false">
      <c r="A81" s="78"/>
      <c r="B81" s="71" t="s">
        <v>23</v>
      </c>
      <c r="C81" s="71"/>
      <c r="D81" s="71"/>
      <c r="E81" s="105" t="n">
        <f aca="false">SUM(E79:E80)</f>
        <v>489.72</v>
      </c>
    </row>
    <row r="82" customFormat="false" ht="14.25" hidden="false" customHeight="false" outlineLevel="0" collapsed="false">
      <c r="A82" s="70" t="s">
        <v>32</v>
      </c>
      <c r="B82" s="71" t="s">
        <v>121</v>
      </c>
      <c r="C82" s="71"/>
      <c r="D82" s="71"/>
      <c r="E82" s="245" t="n">
        <v>51.88</v>
      </c>
      <c r="G82" s="62"/>
    </row>
    <row r="83" customFormat="false" ht="14.25" hidden="false" customHeight="false" outlineLevel="0" collapsed="false">
      <c r="A83" s="70" t="s">
        <v>34</v>
      </c>
      <c r="B83" s="71" t="s">
        <v>122</v>
      </c>
      <c r="C83" s="71"/>
      <c r="D83" s="71"/>
      <c r="E83" s="60" t="n">
        <v>3.53</v>
      </c>
      <c r="G83" s="62"/>
    </row>
    <row r="84" customFormat="false" ht="14.25" hidden="false" customHeight="false" outlineLevel="0" collapsed="false">
      <c r="A84" s="70" t="s">
        <v>81</v>
      </c>
      <c r="B84" s="71" t="s">
        <v>123</v>
      </c>
      <c r="C84" s="71"/>
      <c r="D84" s="71"/>
      <c r="E84" s="60" t="n">
        <v>0</v>
      </c>
      <c r="G84" s="62"/>
    </row>
    <row r="85" customFormat="false" ht="14.25" hidden="false" customHeight="false" outlineLevel="0" collapsed="false">
      <c r="A85" s="70" t="s">
        <v>83</v>
      </c>
      <c r="B85" s="106" t="s">
        <v>124</v>
      </c>
      <c r="C85" s="106"/>
      <c r="D85" s="106"/>
      <c r="E85" s="60" t="n">
        <v>0</v>
      </c>
      <c r="G85" s="62"/>
    </row>
    <row r="86" customFormat="false" ht="14.25" hidden="false" customHeight="false" outlineLevel="0" collapsed="false">
      <c r="A86" s="70" t="s">
        <v>85</v>
      </c>
      <c r="B86" s="106" t="s">
        <v>92</v>
      </c>
      <c r="C86" s="106"/>
      <c r="D86" s="106"/>
      <c r="E86" s="60" t="n">
        <v>0</v>
      </c>
      <c r="G86" s="62"/>
    </row>
    <row r="87" customFormat="false" ht="14.25" hidden="false" customHeight="false" outlineLevel="0" collapsed="false">
      <c r="A87" s="70" t="s">
        <v>87</v>
      </c>
      <c r="B87" s="106" t="s">
        <v>92</v>
      </c>
      <c r="C87" s="106"/>
      <c r="D87" s="106"/>
      <c r="E87" s="60" t="n">
        <v>0</v>
      </c>
      <c r="G87" s="62"/>
    </row>
    <row r="88" customFormat="false" ht="15" hidden="false" customHeight="false" outlineLevel="0" collapsed="false">
      <c r="A88" s="64" t="s">
        <v>125</v>
      </c>
      <c r="B88" s="64"/>
      <c r="C88" s="64"/>
      <c r="D88" s="64"/>
      <c r="E88" s="65" t="n">
        <f aca="false">SUM(E78,E81,E82:E87)</f>
        <v>574.326</v>
      </c>
    </row>
    <row r="89" customFormat="false" ht="7.5" hidden="false" customHeight="true" outlineLevel="0" collapsed="false">
      <c r="A89" s="86"/>
      <c r="B89" s="86"/>
      <c r="C89" s="86"/>
      <c r="D89" s="86"/>
      <c r="E89" s="86"/>
    </row>
    <row r="90" customFormat="false" ht="15" hidden="false" customHeight="false" outlineLevel="0" collapsed="false">
      <c r="A90" s="46" t="s">
        <v>126</v>
      </c>
      <c r="B90" s="46"/>
      <c r="C90" s="46"/>
      <c r="D90" s="46"/>
      <c r="E90" s="46"/>
    </row>
    <row r="91" customFormat="false" ht="15" hidden="false" customHeight="false" outlineLevel="0" collapsed="false">
      <c r="A91" s="47" t="s">
        <v>127</v>
      </c>
      <c r="B91" s="47"/>
      <c r="C91" s="47"/>
      <c r="D91" s="47"/>
      <c r="E91" s="69" t="s">
        <v>17</v>
      </c>
    </row>
    <row r="92" customFormat="false" ht="14.25" hidden="false" customHeight="false" outlineLevel="0" collapsed="false">
      <c r="A92" s="70" t="s">
        <v>128</v>
      </c>
      <c r="B92" s="109" t="s">
        <v>97</v>
      </c>
      <c r="C92" s="109"/>
      <c r="D92" s="109"/>
      <c r="E92" s="105" t="n">
        <f aca="false">E60</f>
        <v>548.73574416</v>
      </c>
    </row>
    <row r="93" customFormat="false" ht="14.25" hidden="false" customHeight="false" outlineLevel="0" collapsed="false">
      <c r="A93" s="70" t="s">
        <v>129</v>
      </c>
      <c r="B93" s="71" t="s">
        <v>105</v>
      </c>
      <c r="C93" s="71"/>
      <c r="D93" s="71"/>
      <c r="E93" s="105" t="n">
        <f aca="false">E72</f>
        <v>924.46595385088</v>
      </c>
    </row>
    <row r="94" customFormat="false" ht="14.25" hidden="false" customHeight="false" outlineLevel="0" collapsed="false">
      <c r="A94" s="70" t="s">
        <v>130</v>
      </c>
      <c r="B94" s="71" t="s">
        <v>116</v>
      </c>
      <c r="C94" s="71"/>
      <c r="D94" s="71"/>
      <c r="E94" s="105" t="n">
        <f aca="false">E88</f>
        <v>574.326</v>
      </c>
    </row>
    <row r="95" customFormat="false" ht="15" hidden="false" customHeight="false" outlineLevel="0" collapsed="false">
      <c r="A95" s="64" t="s">
        <v>131</v>
      </c>
      <c r="B95" s="64"/>
      <c r="C95" s="64"/>
      <c r="D95" s="64"/>
      <c r="E95" s="65" t="n">
        <f aca="false">SUM(E92:E94)</f>
        <v>2047.52769801088</v>
      </c>
    </row>
    <row r="96" customFormat="false" ht="34.5" hidden="false" customHeight="true" outlineLevel="0" collapsed="false">
      <c r="A96" s="83"/>
      <c r="B96" s="83"/>
      <c r="C96" s="83"/>
      <c r="D96" s="83"/>
      <c r="E96" s="84"/>
    </row>
    <row r="97" customFormat="false" ht="15" hidden="false" customHeight="false" outlineLevel="0" collapsed="false">
      <c r="A97" s="46" t="s">
        <v>132</v>
      </c>
      <c r="B97" s="46"/>
      <c r="C97" s="46"/>
      <c r="D97" s="46"/>
      <c r="E97" s="46"/>
    </row>
    <row r="98" customFormat="false" ht="15" hidden="false" customHeight="false" outlineLevel="0" collapsed="false">
      <c r="A98" s="47" t="s">
        <v>133</v>
      </c>
      <c r="B98" s="47"/>
      <c r="C98" s="47"/>
      <c r="D98" s="68" t="s">
        <v>76</v>
      </c>
      <c r="E98" s="69" t="s">
        <v>17</v>
      </c>
      <c r="G98" s="236"/>
      <c r="H98" s="236"/>
      <c r="I98" s="236"/>
      <c r="K98" s="0" t="s">
        <v>466</v>
      </c>
      <c r="L98" s="0" t="s">
        <v>461</v>
      </c>
    </row>
    <row r="99" customFormat="false" ht="14.25" hidden="false" customHeight="false" outlineLevel="0" collapsed="false">
      <c r="A99" s="70" t="s">
        <v>27</v>
      </c>
      <c r="B99" s="71" t="s">
        <v>134</v>
      </c>
      <c r="C99" s="71"/>
      <c r="D99" s="112" t="n">
        <f aca="false">0.42%</f>
        <v>0.0042</v>
      </c>
      <c r="E99" s="74" t="n">
        <f aca="false">IF(L99=1,(E48*D99),(E48+E60)*D99)</f>
        <v>8.24628</v>
      </c>
      <c r="G99" s="246"/>
      <c r="H99" s="246"/>
      <c r="I99" s="246"/>
      <c r="K99" s="0" t="s">
        <v>70</v>
      </c>
      <c r="L99" s="0" t="n">
        <v>1</v>
      </c>
    </row>
    <row r="100" customFormat="false" ht="14.25" hidden="false" customHeight="false" outlineLevel="0" collapsed="false">
      <c r="A100" s="70" t="s">
        <v>29</v>
      </c>
      <c r="B100" s="71" t="s">
        <v>135</v>
      </c>
      <c r="C100" s="71"/>
      <c r="D100" s="73" t="n">
        <f aca="false">D99*0.08</f>
        <v>0.000336</v>
      </c>
      <c r="E100" s="74" t="n">
        <f aca="false">E99*D100</f>
        <v>0.00277075008</v>
      </c>
      <c r="K100" s="0" t="s">
        <v>469</v>
      </c>
    </row>
    <row r="101" customFormat="false" ht="14.25" hidden="false" customHeight="false" outlineLevel="0" collapsed="false">
      <c r="A101" s="70" t="s">
        <v>32</v>
      </c>
      <c r="B101" s="71" t="s">
        <v>136</v>
      </c>
      <c r="C101" s="71"/>
      <c r="D101" s="112" t="n">
        <f aca="false">3.44%</f>
        <v>0.0344</v>
      </c>
      <c r="E101" s="74" t="n">
        <f aca="false">IF(L101=1,(E48*D101),(E48+E60)*D101)</f>
        <v>67.54096</v>
      </c>
      <c r="K101" s="0" t="s">
        <v>470</v>
      </c>
      <c r="L101" s="0" t="n">
        <v>1</v>
      </c>
    </row>
    <row r="102" customFormat="false" ht="14.25" hidden="false" customHeight="false" outlineLevel="0" collapsed="false">
      <c r="A102" s="70" t="s">
        <v>34</v>
      </c>
      <c r="B102" s="71" t="s">
        <v>137</v>
      </c>
      <c r="C102" s="71"/>
      <c r="D102" s="73" t="n">
        <f aca="false">7/30/12/5</f>
        <v>0.00388888888888889</v>
      </c>
      <c r="E102" s="74" t="n">
        <f aca="false">IF(L102=1,(E48*D102),IF(L102=2,(E48+E60)*D102,(E48+E60+E88)*D102))</f>
        <v>7.63544444444444</v>
      </c>
      <c r="F102" s="1" t="n">
        <v>2</v>
      </c>
      <c r="J102" s="62"/>
      <c r="L102" s="0" t="n">
        <v>1</v>
      </c>
    </row>
    <row r="103" customFormat="false" ht="15" hidden="false" customHeight="false" outlineLevel="0" collapsed="false">
      <c r="A103" s="70" t="s">
        <v>81</v>
      </c>
      <c r="B103" s="71" t="s">
        <v>138</v>
      </c>
      <c r="C103" s="71"/>
      <c r="D103" s="110" t="n">
        <f aca="false">D72</f>
        <v>0.368</v>
      </c>
      <c r="E103" s="74" t="n">
        <f aca="false">E102*D103</f>
        <v>2.80984355555556</v>
      </c>
    </row>
    <row r="104" customFormat="false" ht="14.25" hidden="false" customHeight="false" outlineLevel="0" collapsed="false">
      <c r="A104" s="70" t="s">
        <v>83</v>
      </c>
      <c r="B104" s="71" t="s">
        <v>139</v>
      </c>
      <c r="C104" s="71"/>
      <c r="D104" s="112" t="n">
        <f aca="false">0.062%</f>
        <v>0.00062</v>
      </c>
      <c r="E104" s="74" t="n">
        <f aca="false">IF(L104=1,(E48*D104),(E48+E60)*D104)</f>
        <v>1.217308</v>
      </c>
      <c r="J104" s="62"/>
      <c r="L104" s="0" t="n">
        <v>1</v>
      </c>
    </row>
    <row r="105" customFormat="false" ht="15" hidden="false" customHeight="false" outlineLevel="0" collapsed="false">
      <c r="A105" s="64" t="s">
        <v>140</v>
      </c>
      <c r="B105" s="64"/>
      <c r="C105" s="64"/>
      <c r="D105" s="64"/>
      <c r="E105" s="65" t="n">
        <f aca="false">SUM(E99:E104)</f>
        <v>87.45260675008</v>
      </c>
      <c r="G105" s="240"/>
    </row>
    <row r="106" customFormat="false" ht="35.25" hidden="false" customHeight="true" outlineLevel="0" collapsed="false"/>
    <row r="107" customFormat="false" ht="15" hidden="false" customHeight="false" outlineLevel="0" collapsed="false">
      <c r="A107" s="46" t="s">
        <v>141</v>
      </c>
      <c r="B107" s="46"/>
      <c r="C107" s="46"/>
      <c r="D107" s="46"/>
      <c r="E107" s="46"/>
    </row>
    <row r="108" customFormat="false" ht="15" hidden="false" customHeight="false" outlineLevel="0" collapsed="false">
      <c r="A108" s="85" t="s">
        <v>142</v>
      </c>
      <c r="B108" s="85"/>
      <c r="C108" s="85"/>
      <c r="D108" s="85"/>
      <c r="E108" s="85"/>
    </row>
    <row r="109" customFormat="false" ht="7.5" hidden="false" customHeight="true" outlineLevel="0" collapsed="false">
      <c r="A109" s="86"/>
      <c r="B109" s="86"/>
      <c r="C109" s="86"/>
      <c r="D109" s="86"/>
      <c r="E109" s="86"/>
    </row>
    <row r="110" customFormat="false" ht="15" hidden="false" customHeight="false" outlineLevel="0" collapsed="false">
      <c r="A110" s="46" t="s">
        <v>143</v>
      </c>
      <c r="B110" s="46"/>
      <c r="C110" s="46"/>
      <c r="D110" s="46"/>
      <c r="E110" s="46"/>
    </row>
    <row r="111" customFormat="false" ht="15" hidden="false" customHeight="false" outlineLevel="0" collapsed="false">
      <c r="A111" s="47" t="s">
        <v>144</v>
      </c>
      <c r="B111" s="47"/>
      <c r="C111" s="47"/>
      <c r="D111" s="68" t="s">
        <v>76</v>
      </c>
      <c r="E111" s="69" t="s">
        <v>17</v>
      </c>
    </row>
    <row r="112" customFormat="false" ht="14.25" hidden="false" customHeight="false" outlineLevel="0" collapsed="false">
      <c r="A112" s="70" t="s">
        <v>27</v>
      </c>
      <c r="B112" s="71" t="s">
        <v>145</v>
      </c>
      <c r="C112" s="71"/>
      <c r="D112" s="111" t="n">
        <v>0.0833</v>
      </c>
      <c r="E112" s="74" t="n">
        <f aca="false">($E$48*D112)</f>
        <v>163.55122</v>
      </c>
      <c r="G112" s="247"/>
    </row>
    <row r="113" customFormat="false" ht="14.25" hidden="false" customHeight="false" outlineLevel="0" collapsed="false">
      <c r="A113" s="70" t="s">
        <v>29</v>
      </c>
      <c r="B113" s="71" t="s">
        <v>146</v>
      </c>
      <c r="C113" s="71"/>
      <c r="D113" s="112" t="n">
        <v>0.0139</v>
      </c>
      <c r="E113" s="74" t="n">
        <f aca="false">$E$48*D113</f>
        <v>27.29126</v>
      </c>
      <c r="G113" s="62"/>
    </row>
    <row r="114" customFormat="false" ht="14.25" hidden="false" customHeight="false" outlineLevel="0" collapsed="false">
      <c r="A114" s="70" t="s">
        <v>32</v>
      </c>
      <c r="B114" s="71" t="s">
        <v>144</v>
      </c>
      <c r="C114" s="71"/>
      <c r="D114" s="112" t="n">
        <v>0.0028</v>
      </c>
      <c r="E114" s="74" t="n">
        <f aca="false">$E$48*D114</f>
        <v>5.49752</v>
      </c>
      <c r="G114" s="62"/>
    </row>
    <row r="115" customFormat="false" ht="14.25" hidden="false" customHeight="false" outlineLevel="0" collapsed="false">
      <c r="A115" s="70" t="s">
        <v>34</v>
      </c>
      <c r="B115" s="71" t="s">
        <v>147</v>
      </c>
      <c r="C115" s="71"/>
      <c r="D115" s="112" t="n">
        <v>0.0002</v>
      </c>
      <c r="E115" s="74" t="n">
        <f aca="false">$E$48*D115</f>
        <v>0.39268</v>
      </c>
      <c r="G115" s="62"/>
    </row>
    <row r="116" customFormat="false" ht="14.25" hidden="false" customHeight="false" outlineLevel="0" collapsed="false">
      <c r="A116" s="70" t="s">
        <v>81</v>
      </c>
      <c r="B116" s="71" t="s">
        <v>148</v>
      </c>
      <c r="C116" s="71"/>
      <c r="D116" s="112" t="n">
        <v>0.0007</v>
      </c>
      <c r="E116" s="74" t="n">
        <f aca="false">$E$48*D116</f>
        <v>1.37438</v>
      </c>
      <c r="G116" s="62"/>
    </row>
    <row r="117" customFormat="false" ht="14.25" hidden="false" customHeight="false" outlineLevel="0" collapsed="false">
      <c r="A117" s="70" t="s">
        <v>83</v>
      </c>
      <c r="B117" s="71" t="s">
        <v>149</v>
      </c>
      <c r="C117" s="71"/>
      <c r="D117" s="112" t="n">
        <v>0.0029</v>
      </c>
      <c r="E117" s="74" t="n">
        <f aca="false">$E$48*D117</f>
        <v>5.69386</v>
      </c>
      <c r="G117" s="62"/>
    </row>
    <row r="118" customFormat="false" ht="14.25" hidden="false" customHeight="false" outlineLevel="0" collapsed="false">
      <c r="A118" s="70" t="s">
        <v>85</v>
      </c>
      <c r="B118" s="71" t="s">
        <v>92</v>
      </c>
      <c r="C118" s="71"/>
      <c r="D118" s="112" t="n">
        <v>0</v>
      </c>
      <c r="E118" s="74" t="n">
        <f aca="false">$E$48*D118</f>
        <v>0</v>
      </c>
      <c r="G118" s="62"/>
    </row>
    <row r="119" customFormat="false" ht="15" hidden="false" customHeight="false" outlineLevel="0" collapsed="false">
      <c r="A119" s="64" t="s">
        <v>150</v>
      </c>
      <c r="B119" s="64"/>
      <c r="C119" s="64"/>
      <c r="D119" s="113" t="n">
        <f aca="false">SUM(D112:D118)</f>
        <v>0.1038</v>
      </c>
      <c r="E119" s="65" t="n">
        <f aca="false">SUM(E112:E118)</f>
        <v>203.80092</v>
      </c>
      <c r="G119" s="240"/>
    </row>
    <row r="120" customFormat="false" ht="7.5" hidden="false" customHeight="true" outlineLevel="0" collapsed="false">
      <c r="A120" s="86"/>
      <c r="B120" s="86"/>
      <c r="C120" s="86"/>
      <c r="D120" s="86"/>
      <c r="E120" s="86"/>
    </row>
    <row r="121" customFormat="false" ht="15" hidden="false" customHeight="false" outlineLevel="0" collapsed="false">
      <c r="A121" s="46" t="s">
        <v>151</v>
      </c>
      <c r="B121" s="46"/>
      <c r="C121" s="46"/>
      <c r="D121" s="46"/>
      <c r="E121" s="46"/>
    </row>
    <row r="122" customFormat="false" ht="15" hidden="false" customHeight="false" outlineLevel="0" collapsed="false">
      <c r="A122" s="47" t="s">
        <v>152</v>
      </c>
      <c r="B122" s="47"/>
      <c r="C122" s="47"/>
      <c r="D122" s="68" t="s">
        <v>153</v>
      </c>
      <c r="E122" s="69" t="s">
        <v>17</v>
      </c>
    </row>
    <row r="123" customFormat="false" ht="14.25" hidden="false" customHeight="false" outlineLevel="0" collapsed="false">
      <c r="A123" s="70" t="s">
        <v>27</v>
      </c>
      <c r="B123" s="71" t="s">
        <v>154</v>
      </c>
      <c r="C123" s="71"/>
      <c r="D123" s="114" t="n">
        <v>0</v>
      </c>
      <c r="E123" s="74" t="n">
        <f aca="false">E33*D123</f>
        <v>0</v>
      </c>
    </row>
    <row r="124" customFormat="false" ht="15" hidden="false" customHeight="false" outlineLevel="0" collapsed="false">
      <c r="A124" s="64" t="s">
        <v>155</v>
      </c>
      <c r="B124" s="64"/>
      <c r="C124" s="64"/>
      <c r="D124" s="115" t="n">
        <f aca="false">SUM(D123)</f>
        <v>0</v>
      </c>
      <c r="E124" s="65" t="n">
        <f aca="false">SUM(E123)</f>
        <v>0</v>
      </c>
    </row>
    <row r="125" customFormat="false" ht="7.5" hidden="false" customHeight="true" outlineLevel="0" collapsed="false">
      <c r="A125" s="116"/>
      <c r="B125" s="116"/>
      <c r="C125" s="116"/>
      <c r="D125" s="116"/>
      <c r="E125" s="116"/>
    </row>
    <row r="126" customFormat="false" ht="15" hidden="false" customHeight="false" outlineLevel="0" collapsed="false">
      <c r="A126" s="46" t="s">
        <v>156</v>
      </c>
      <c r="B126" s="46"/>
      <c r="C126" s="46"/>
      <c r="D126" s="46"/>
      <c r="E126" s="46"/>
    </row>
    <row r="127" customFormat="false" ht="15" hidden="false" customHeight="false" outlineLevel="0" collapsed="false">
      <c r="A127" s="47" t="s">
        <v>127</v>
      </c>
      <c r="B127" s="47"/>
      <c r="C127" s="47"/>
      <c r="D127" s="47"/>
      <c r="E127" s="69" t="s">
        <v>17</v>
      </c>
    </row>
    <row r="128" customFormat="false" ht="14.25" hidden="false" customHeight="false" outlineLevel="0" collapsed="false">
      <c r="A128" s="70" t="s">
        <v>157</v>
      </c>
      <c r="B128" s="109" t="s">
        <v>144</v>
      </c>
      <c r="C128" s="109"/>
      <c r="D128" s="109"/>
      <c r="E128" s="105" t="n">
        <f aca="false">E119</f>
        <v>203.80092</v>
      </c>
    </row>
    <row r="129" customFormat="false" ht="14.25" hidden="false" customHeight="false" outlineLevel="0" collapsed="false">
      <c r="A129" s="70" t="s">
        <v>158</v>
      </c>
      <c r="B129" s="71" t="s">
        <v>152</v>
      </c>
      <c r="C129" s="71"/>
      <c r="D129" s="71"/>
      <c r="E129" s="105" t="n">
        <f aca="false">E124</f>
        <v>0</v>
      </c>
    </row>
    <row r="130" customFormat="false" ht="15" hidden="false" customHeight="false" outlineLevel="0" collapsed="false">
      <c r="A130" s="117" t="s">
        <v>27</v>
      </c>
      <c r="B130" s="71" t="s">
        <v>102</v>
      </c>
      <c r="C130" s="71"/>
      <c r="D130" s="241" t="n">
        <f aca="false">D72</f>
        <v>0.368</v>
      </c>
      <c r="E130" s="118" t="n">
        <f aca="false">SUM(E128:E129)*D130</f>
        <v>74.99873856</v>
      </c>
    </row>
    <row r="131" customFormat="false" ht="15" hidden="false" customHeight="false" outlineLevel="0" collapsed="false">
      <c r="A131" s="64" t="s">
        <v>159</v>
      </c>
      <c r="B131" s="64"/>
      <c r="C131" s="64"/>
      <c r="D131" s="64"/>
      <c r="E131" s="65" t="n">
        <f aca="false">SUM(E128:E130)</f>
        <v>278.79965856</v>
      </c>
    </row>
    <row r="132" customFormat="false" ht="33" hidden="false" customHeight="true" outlineLevel="0" collapsed="false"/>
    <row r="133" customFormat="false" ht="15" hidden="false" customHeight="false" outlineLevel="0" collapsed="false">
      <c r="A133" s="46" t="s">
        <v>160</v>
      </c>
      <c r="B133" s="46"/>
      <c r="C133" s="46"/>
      <c r="D133" s="46"/>
      <c r="E133" s="46"/>
    </row>
    <row r="134" customFormat="false" ht="15" hidden="false" customHeight="false" outlineLevel="0" collapsed="false">
      <c r="A134" s="47" t="s">
        <v>161</v>
      </c>
      <c r="B134" s="47"/>
      <c r="C134" s="47"/>
      <c r="D134" s="47"/>
      <c r="E134" s="69" t="s">
        <v>17</v>
      </c>
    </row>
    <row r="135" customFormat="false" ht="14.25" hidden="false" customHeight="false" outlineLevel="0" collapsed="false">
      <c r="A135" s="70" t="s">
        <v>27</v>
      </c>
      <c r="B135" s="71" t="s">
        <v>162</v>
      </c>
      <c r="C135" s="71"/>
      <c r="D135" s="71"/>
      <c r="E135" s="119"/>
      <c r="G135" s="62"/>
    </row>
    <row r="136" customFormat="false" ht="14.25" hidden="false" customHeight="false" outlineLevel="0" collapsed="false">
      <c r="A136" s="70" t="s">
        <v>29</v>
      </c>
      <c r="B136" s="71" t="s">
        <v>163</v>
      </c>
      <c r="C136" s="71"/>
      <c r="D136" s="71"/>
      <c r="E136" s="119"/>
      <c r="G136" s="62"/>
    </row>
    <row r="137" customFormat="false" ht="14.25" hidden="false" customHeight="false" outlineLevel="0" collapsed="false">
      <c r="A137" s="70" t="s">
        <v>32</v>
      </c>
      <c r="B137" s="71" t="s">
        <v>164</v>
      </c>
      <c r="C137" s="71"/>
      <c r="D137" s="71"/>
      <c r="E137" s="119"/>
      <c r="G137" s="62"/>
    </row>
    <row r="138" customFormat="false" ht="14.25" hidden="false" customHeight="false" outlineLevel="0" collapsed="false">
      <c r="A138" s="70" t="s">
        <v>34</v>
      </c>
      <c r="B138" s="71" t="s">
        <v>92</v>
      </c>
      <c r="C138" s="71"/>
      <c r="D138" s="71"/>
      <c r="E138" s="119"/>
    </row>
    <row r="139" customFormat="false" ht="15" hidden="false" customHeight="false" outlineLevel="0" collapsed="false">
      <c r="A139" s="64" t="s">
        <v>165</v>
      </c>
      <c r="B139" s="64"/>
      <c r="C139" s="64"/>
      <c r="D139" s="64"/>
      <c r="E139" s="65" t="n">
        <f aca="false">SUM(E135:E138)</f>
        <v>0</v>
      </c>
    </row>
    <row r="140" customFormat="false" ht="9" hidden="false" customHeight="true" outlineLevel="0" collapsed="false"/>
    <row r="141" customFormat="false" ht="15" hidden="false" customHeight="false" outlineLevel="0" collapsed="false">
      <c r="A141" s="46" t="s">
        <v>166</v>
      </c>
      <c r="B141" s="46"/>
      <c r="C141" s="46"/>
      <c r="D141" s="46"/>
      <c r="E141" s="46"/>
    </row>
    <row r="142" customFormat="false" ht="15" hidden="false" customHeight="false" outlineLevel="0" collapsed="false">
      <c r="A142" s="47" t="s">
        <v>167</v>
      </c>
      <c r="B142" s="47"/>
      <c r="C142" s="47"/>
      <c r="D142" s="68" t="s">
        <v>76</v>
      </c>
      <c r="E142" s="69" t="s">
        <v>17</v>
      </c>
    </row>
    <row r="143" customFormat="false" ht="14.25" hidden="false" customHeight="false" outlineLevel="0" collapsed="false">
      <c r="A143" s="70" t="s">
        <v>27</v>
      </c>
      <c r="B143" s="71" t="s">
        <v>168</v>
      </c>
      <c r="C143" s="71"/>
      <c r="D143" s="73" t="n">
        <v>0.03</v>
      </c>
      <c r="E143" s="105" t="n">
        <f aca="false">SUM(E48,E95,E105,E131,E139)*D143</f>
        <v>131.315398899629</v>
      </c>
      <c r="G143" s="62"/>
    </row>
    <row r="144" customFormat="false" ht="14.25" hidden="false" customHeight="false" outlineLevel="0" collapsed="false">
      <c r="A144" s="70" t="s">
        <v>29</v>
      </c>
      <c r="B144" s="71" t="s">
        <v>169</v>
      </c>
      <c r="C144" s="71"/>
      <c r="D144" s="73" t="n">
        <v>0.0679</v>
      </c>
      <c r="E144" s="105" t="n">
        <f aca="false">SUM(E48,E95,E105,E131,E139,E143)*D144</f>
        <v>306.126835094778</v>
      </c>
      <c r="G144" s="62"/>
    </row>
    <row r="145" customFormat="false" ht="14.25" hidden="false" customHeight="false" outlineLevel="0" collapsed="false">
      <c r="A145" s="70" t="s">
        <v>170</v>
      </c>
      <c r="B145" s="71" t="s">
        <v>171</v>
      </c>
      <c r="C145" s="71"/>
      <c r="D145" s="112" t="n">
        <v>0.0165</v>
      </c>
      <c r="E145" s="74" t="n">
        <f aca="false">+D145*$E$150</f>
        <v>90.5313575563574</v>
      </c>
      <c r="G145" s="248"/>
    </row>
    <row r="146" customFormat="false" ht="14.25" hidden="false" customHeight="false" outlineLevel="0" collapsed="false">
      <c r="A146" s="70" t="s">
        <v>172</v>
      </c>
      <c r="B146" s="71" t="s">
        <v>173</v>
      </c>
      <c r="C146" s="71"/>
      <c r="D146" s="112" t="n">
        <v>0.076</v>
      </c>
      <c r="E146" s="74" t="n">
        <f aca="false">+D146*$E$150</f>
        <v>416.992919653525</v>
      </c>
    </row>
    <row r="147" customFormat="false" ht="14.25" hidden="false" customHeight="false" outlineLevel="0" collapsed="false">
      <c r="A147" s="70" t="s">
        <v>174</v>
      </c>
      <c r="B147" s="71" t="s">
        <v>175</v>
      </c>
      <c r="C147" s="71"/>
      <c r="D147" s="112"/>
      <c r="E147" s="74" t="n">
        <f aca="false">+D147*$E$150</f>
        <v>0</v>
      </c>
    </row>
    <row r="148" customFormat="false" ht="14.25" hidden="false" customHeight="false" outlineLevel="0" collapsed="false">
      <c r="A148" s="70" t="s">
        <v>176</v>
      </c>
      <c r="B148" s="71" t="s">
        <v>177</v>
      </c>
      <c r="C148" s="71"/>
      <c r="D148" s="112" t="n">
        <v>0.03</v>
      </c>
      <c r="E148" s="74" t="n">
        <f aca="false">+D148*$E$150</f>
        <v>164.602468284286</v>
      </c>
    </row>
    <row r="149" customFormat="false" ht="14.25" hidden="false" customHeight="false" outlineLevel="0" collapsed="false">
      <c r="A149" s="70" t="s">
        <v>32</v>
      </c>
      <c r="B149" s="71" t="s">
        <v>178</v>
      </c>
      <c r="C149" s="71"/>
      <c r="D149" s="111" t="n">
        <f aca="false">SUM(D145:D148)</f>
        <v>0.1225</v>
      </c>
      <c r="E149" s="105" t="n">
        <f aca="false">SUM(E145:E148)</f>
        <v>672.126745494168</v>
      </c>
      <c r="G149" s="240"/>
    </row>
    <row r="150" customFormat="false" ht="15" hidden="false" customHeight="false" outlineLevel="0" collapsed="false">
      <c r="A150" s="117"/>
      <c r="B150" s="121" t="s">
        <v>179</v>
      </c>
      <c r="C150" s="121"/>
      <c r="D150" s="122" t="n">
        <f aca="false">1-D149</f>
        <v>0.8775</v>
      </c>
      <c r="E150" s="123" t="n">
        <f aca="false">(E154+E155+E156+E157+E158+E143+E144)/D150</f>
        <v>5486.74894280954</v>
      </c>
    </row>
    <row r="151" customFormat="false" ht="15" hidden="false" customHeight="false" outlineLevel="0" collapsed="false">
      <c r="A151" s="64" t="s">
        <v>180</v>
      </c>
      <c r="B151" s="64"/>
      <c r="C151" s="64"/>
      <c r="D151" s="113" t="n">
        <f aca="false">SUM(D143,D149,D144)</f>
        <v>0.2204</v>
      </c>
      <c r="E151" s="65" t="n">
        <f aca="false">SUM(E143,E144,E149)</f>
        <v>1109.56897948858</v>
      </c>
    </row>
    <row r="152" s="1" customFormat="true" ht="37.5" hidden="false" customHeight="true" outlineLevel="0" collapsed="false">
      <c r="A152" s="39"/>
      <c r="D152" s="40"/>
      <c r="E152" s="41"/>
    </row>
    <row r="153" s="1" customFormat="true" ht="15" hidden="false" customHeight="false" outlineLevel="0" collapsed="false">
      <c r="A153" s="124" t="s">
        <v>181</v>
      </c>
      <c r="B153" s="124"/>
      <c r="C153" s="124"/>
      <c r="D153" s="124"/>
      <c r="E153" s="124"/>
    </row>
    <row r="154" s="1" customFormat="true" ht="14.25" hidden="false" customHeight="false" outlineLevel="0" collapsed="false">
      <c r="A154" s="125" t="s">
        <v>27</v>
      </c>
      <c r="B154" s="126" t="s">
        <v>182</v>
      </c>
      <c r="C154" s="126"/>
      <c r="D154" s="126"/>
      <c r="E154" s="127" t="n">
        <f aca="false">E48</f>
        <v>1963.4</v>
      </c>
    </row>
    <row r="155" s="1" customFormat="true" ht="14.25" hidden="false" customHeight="false" outlineLevel="0" collapsed="false">
      <c r="A155" s="125" t="s">
        <v>29</v>
      </c>
      <c r="B155" s="126" t="s">
        <v>183</v>
      </c>
      <c r="C155" s="126"/>
      <c r="D155" s="126"/>
      <c r="E155" s="127" t="n">
        <f aca="false">E95</f>
        <v>2047.52769801088</v>
      </c>
    </row>
    <row r="156" s="1" customFormat="true" ht="14.25" hidden="false" customHeight="false" outlineLevel="0" collapsed="false">
      <c r="A156" s="125" t="s">
        <v>32</v>
      </c>
      <c r="B156" s="126" t="s">
        <v>184</v>
      </c>
      <c r="C156" s="126"/>
      <c r="D156" s="126"/>
      <c r="E156" s="127" t="n">
        <f aca="false">E105</f>
        <v>87.45260675008</v>
      </c>
    </row>
    <row r="157" s="1" customFormat="true" ht="14.25" hidden="false" customHeight="false" outlineLevel="0" collapsed="false">
      <c r="A157" s="125" t="s">
        <v>34</v>
      </c>
      <c r="B157" s="126" t="s">
        <v>185</v>
      </c>
      <c r="C157" s="126"/>
      <c r="D157" s="126"/>
      <c r="E157" s="127" t="n">
        <f aca="false">E131</f>
        <v>278.79965856</v>
      </c>
    </row>
    <row r="158" s="1" customFormat="true" ht="14.25" hidden="false" customHeight="false" outlineLevel="0" collapsed="false">
      <c r="A158" s="125" t="s">
        <v>81</v>
      </c>
      <c r="B158" s="126" t="s">
        <v>186</v>
      </c>
      <c r="C158" s="126"/>
      <c r="D158" s="126"/>
      <c r="E158" s="127" t="n">
        <f aca="false">E139</f>
        <v>0</v>
      </c>
    </row>
    <row r="159" s="1" customFormat="true" ht="14.25" hidden="false" customHeight="false" outlineLevel="0" collapsed="false">
      <c r="A159" s="125" t="s">
        <v>83</v>
      </c>
      <c r="B159" s="126" t="s">
        <v>187</v>
      </c>
      <c r="C159" s="126"/>
      <c r="D159" s="126"/>
      <c r="E159" s="127" t="n">
        <f aca="false">E151</f>
        <v>1109.56897948858</v>
      </c>
    </row>
    <row r="160" s="1" customFormat="true" ht="15" hidden="false" customHeight="false" outlineLevel="0" collapsed="false">
      <c r="A160" s="128" t="s">
        <v>188</v>
      </c>
      <c r="B160" s="128"/>
      <c r="C160" s="128"/>
      <c r="D160" s="128"/>
      <c r="E160" s="129" t="n">
        <f aca="false">(SUM(E154:E158)+E143+E144)/(1-D149)</f>
        <v>5486.74894280954</v>
      </c>
    </row>
    <row r="161" s="1" customFormat="true" ht="31.5" hidden="false" customHeight="true" outlineLevel="0" collapsed="false">
      <c r="A161" s="83"/>
      <c r="B161" s="83"/>
      <c r="C161" s="83"/>
      <c r="D161" s="83"/>
      <c r="E161" s="84"/>
    </row>
    <row r="162" s="1" customFormat="true" ht="15" hidden="false" customHeight="false" outlineLevel="0" collapsed="false">
      <c r="A162" s="124" t="s">
        <v>16</v>
      </c>
      <c r="B162" s="124"/>
      <c r="C162" s="124"/>
      <c r="D162" s="124"/>
      <c r="E162" s="124"/>
    </row>
    <row r="163" s="1" customFormat="true" ht="15" hidden="false" customHeight="false" outlineLevel="0" collapsed="false">
      <c r="A163" s="131" t="s">
        <v>6</v>
      </c>
      <c r="B163" s="131"/>
      <c r="C163" s="131"/>
      <c r="D163" s="68" t="s">
        <v>76</v>
      </c>
      <c r="E163" s="249" t="s">
        <v>17</v>
      </c>
    </row>
    <row r="164" s="1" customFormat="true" ht="14.25" hidden="false" customHeight="false" outlineLevel="0" collapsed="false">
      <c r="A164" s="125" t="s">
        <v>471</v>
      </c>
      <c r="B164" s="126" t="s">
        <v>18</v>
      </c>
      <c r="C164" s="126"/>
      <c r="D164" s="111" t="n">
        <f aca="false">D55</f>
        <v>0.0833</v>
      </c>
      <c r="E164" s="127" t="n">
        <f aca="false">E55</f>
        <v>163.55122</v>
      </c>
    </row>
    <row r="165" s="1" customFormat="true" ht="14.25" hidden="false" customHeight="false" outlineLevel="0" collapsed="false">
      <c r="A165" s="125" t="s">
        <v>29</v>
      </c>
      <c r="B165" s="126" t="s">
        <v>19</v>
      </c>
      <c r="C165" s="126"/>
      <c r="D165" s="111" t="n">
        <f aca="false">D56</f>
        <v>0.0833</v>
      </c>
      <c r="E165" s="127" t="n">
        <f aca="false">E56</f>
        <v>163.55122</v>
      </c>
    </row>
    <row r="166" s="1" customFormat="true" ht="14.25" hidden="false" customHeight="false" outlineLevel="0" collapsed="false">
      <c r="A166" s="125" t="s">
        <v>32</v>
      </c>
      <c r="B166" s="126" t="s">
        <v>20</v>
      </c>
      <c r="C166" s="126"/>
      <c r="D166" s="111" t="n">
        <f aca="false">D57</f>
        <v>0.0377</v>
      </c>
      <c r="E166" s="127" t="n">
        <f aca="false">E57</f>
        <v>74.02018</v>
      </c>
    </row>
    <row r="167" s="1" customFormat="true" ht="14.25" hidden="false" customHeight="false" outlineLevel="0" collapsed="false">
      <c r="A167" s="125" t="s">
        <v>34</v>
      </c>
      <c r="B167" s="126" t="s">
        <v>21</v>
      </c>
      <c r="C167" s="126"/>
      <c r="D167" s="111" t="n">
        <f aca="false">D101+D104</f>
        <v>0.03502</v>
      </c>
      <c r="E167" s="127" t="n">
        <f aca="false">E101+E104</f>
        <v>68.758268</v>
      </c>
    </row>
    <row r="168" s="1" customFormat="true" ht="14.25" hidden="false" customHeight="false" outlineLevel="0" collapsed="false">
      <c r="A168" s="125" t="s">
        <v>81</v>
      </c>
      <c r="B168" s="126" t="s">
        <v>189</v>
      </c>
      <c r="C168" s="126"/>
      <c r="D168" s="111" t="n">
        <f aca="false">IF(D66=0.01,0.0739,IF(D66=0.02,0.076,IF(D66=0.03,0.0782,0)))</f>
        <v>0.0782</v>
      </c>
      <c r="E168" s="127" t="n">
        <f aca="false">E48*D168</f>
        <v>153.53788</v>
      </c>
    </row>
    <row r="169" s="1" customFormat="true" ht="15" hidden="false" customHeight="false" outlineLevel="0" collapsed="false">
      <c r="A169" s="128" t="s">
        <v>190</v>
      </c>
      <c r="B169" s="128"/>
      <c r="C169" s="128"/>
      <c r="D169" s="132" t="n">
        <f aca="false">SUM(D164:D168)</f>
        <v>0.31752</v>
      </c>
      <c r="E169" s="129" t="n">
        <f aca="false">SUM(E164:E168)</f>
        <v>623.418768</v>
      </c>
    </row>
    <row r="170" s="1" customFormat="true" ht="14.25" hidden="false" customHeight="false" outlineLevel="0" collapsed="false">
      <c r="A170" s="39"/>
      <c r="D170" s="40"/>
      <c r="E170" s="41"/>
    </row>
    <row r="171" s="1" customFormat="true" ht="15" hidden="false" customHeight="false" outlineLevel="0" collapsed="false">
      <c r="A171" s="140" t="s">
        <v>198</v>
      </c>
      <c r="B171" s="140"/>
      <c r="C171" s="140"/>
      <c r="D171" s="140"/>
      <c r="E171" s="140"/>
    </row>
    <row r="172" s="1" customFormat="true" ht="81" hidden="false" customHeight="true" outlineLevel="0" collapsed="false">
      <c r="A172" s="141" t="s">
        <v>37</v>
      </c>
      <c r="B172" s="142" t="s">
        <v>472</v>
      </c>
      <c r="C172" s="142"/>
      <c r="D172" s="142"/>
      <c r="E172" s="142"/>
    </row>
    <row r="173" s="1" customFormat="true" ht="14.25" hidden="false" customHeight="false" outlineLevel="0" collapsed="false">
      <c r="A173" s="141" t="s">
        <v>40</v>
      </c>
      <c r="B173" s="143"/>
      <c r="C173" s="143"/>
      <c r="D173" s="143"/>
      <c r="E173" s="143"/>
    </row>
    <row r="174" s="1" customFormat="true" ht="14.25" hidden="false" customHeight="false" outlineLevel="0" collapsed="false">
      <c r="A174" s="141" t="s">
        <v>42</v>
      </c>
      <c r="B174" s="143"/>
      <c r="C174" s="143"/>
      <c r="D174" s="143"/>
      <c r="E174" s="143"/>
    </row>
    <row r="175" s="1" customFormat="true" ht="14.25" hidden="false" customHeight="false" outlineLevel="0" collapsed="false">
      <c r="A175" s="141" t="s">
        <v>45</v>
      </c>
      <c r="B175" s="143"/>
      <c r="C175" s="143"/>
      <c r="D175" s="143"/>
      <c r="E175" s="143"/>
    </row>
    <row r="176" s="1" customFormat="true" ht="14.25" hidden="false" customHeight="false" outlineLevel="0" collapsed="false">
      <c r="A176" s="141" t="s">
        <v>48</v>
      </c>
      <c r="B176" s="143"/>
      <c r="C176" s="143"/>
      <c r="D176" s="143"/>
      <c r="E176" s="143"/>
    </row>
    <row r="177" s="1" customFormat="true" ht="14.25" hidden="false" customHeight="false" outlineLevel="0" collapsed="false">
      <c r="A177" s="141" t="s">
        <v>51</v>
      </c>
      <c r="B177" s="143"/>
      <c r="C177" s="143"/>
      <c r="D177" s="143"/>
      <c r="E177" s="143"/>
    </row>
  </sheetData>
  <mergeCells count="178">
    <mergeCell ref="A1:E1"/>
    <mergeCell ref="A2:E2"/>
    <mergeCell ref="A4:E4"/>
    <mergeCell ref="A6:E6"/>
    <mergeCell ref="B7:C7"/>
    <mergeCell ref="D7:E7"/>
    <mergeCell ref="B8:C8"/>
    <mergeCell ref="D8:E8"/>
    <mergeCell ref="B9:C9"/>
    <mergeCell ref="D9:E9"/>
    <mergeCell ref="B10:C10"/>
    <mergeCell ref="D10:E10"/>
    <mergeCell ref="A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A19:E19"/>
    <mergeCell ref="A20:E20"/>
    <mergeCell ref="B21:D21"/>
    <mergeCell ref="A22:E22"/>
    <mergeCell ref="B23:D23"/>
    <mergeCell ref="B24:D24"/>
    <mergeCell ref="B25:D25"/>
    <mergeCell ref="A26:E26"/>
    <mergeCell ref="B27:D27"/>
    <mergeCell ref="B28:D28"/>
    <mergeCell ref="B29:D29"/>
    <mergeCell ref="A30:E30"/>
    <mergeCell ref="B31:C31"/>
    <mergeCell ref="A32:E32"/>
    <mergeCell ref="A33:D33"/>
    <mergeCell ref="A35:E35"/>
    <mergeCell ref="A36:C36"/>
    <mergeCell ref="B37:D37"/>
    <mergeCell ref="B38:C38"/>
    <mergeCell ref="G38:I38"/>
    <mergeCell ref="B39:C39"/>
    <mergeCell ref="C40:C41"/>
    <mergeCell ref="D40:D41"/>
    <mergeCell ref="G41:I41"/>
    <mergeCell ref="A42:A43"/>
    <mergeCell ref="B42:B43"/>
    <mergeCell ref="B46:D46"/>
    <mergeCell ref="B47:D47"/>
    <mergeCell ref="A48:D48"/>
    <mergeCell ref="A50:E50"/>
    <mergeCell ref="A51:E51"/>
    <mergeCell ref="A52:E52"/>
    <mergeCell ref="A53:E53"/>
    <mergeCell ref="A54:C54"/>
    <mergeCell ref="B55:C55"/>
    <mergeCell ref="B56:C56"/>
    <mergeCell ref="B57:C57"/>
    <mergeCell ref="B58:C58"/>
    <mergeCell ref="B59:C59"/>
    <mergeCell ref="A60:D60"/>
    <mergeCell ref="A61:E61"/>
    <mergeCell ref="A62:E62"/>
    <mergeCell ref="A63:C63"/>
    <mergeCell ref="B64:C64"/>
    <mergeCell ref="B65:C65"/>
    <mergeCell ref="B66:C66"/>
    <mergeCell ref="B67:C67"/>
    <mergeCell ref="B69:C69"/>
    <mergeCell ref="B70:C70"/>
    <mergeCell ref="B71:C71"/>
    <mergeCell ref="A72:C72"/>
    <mergeCell ref="A73:E73"/>
    <mergeCell ref="A74:E74"/>
    <mergeCell ref="A75:C75"/>
    <mergeCell ref="A76:A78"/>
    <mergeCell ref="C76:C77"/>
    <mergeCell ref="D76:D77"/>
    <mergeCell ref="B78:D78"/>
    <mergeCell ref="A79:A81"/>
    <mergeCell ref="C79:C80"/>
    <mergeCell ref="D79:D80"/>
    <mergeCell ref="B81:D81"/>
    <mergeCell ref="B82:D82"/>
    <mergeCell ref="B83:D83"/>
    <mergeCell ref="B84:D84"/>
    <mergeCell ref="B85:D85"/>
    <mergeCell ref="B86:D86"/>
    <mergeCell ref="B87:D87"/>
    <mergeCell ref="A88:D88"/>
    <mergeCell ref="A89:E89"/>
    <mergeCell ref="A90:E90"/>
    <mergeCell ref="A91:D91"/>
    <mergeCell ref="B92:D92"/>
    <mergeCell ref="B93:D93"/>
    <mergeCell ref="B94:D94"/>
    <mergeCell ref="A95:D95"/>
    <mergeCell ref="A97:E97"/>
    <mergeCell ref="A98:C98"/>
    <mergeCell ref="G98:I98"/>
    <mergeCell ref="B99:C99"/>
    <mergeCell ref="G99:I99"/>
    <mergeCell ref="B100:C100"/>
    <mergeCell ref="B101:C101"/>
    <mergeCell ref="B102:C102"/>
    <mergeCell ref="B103:C103"/>
    <mergeCell ref="B104:C104"/>
    <mergeCell ref="A105:D105"/>
    <mergeCell ref="A107:E107"/>
    <mergeCell ref="A108:E108"/>
    <mergeCell ref="A109:E109"/>
    <mergeCell ref="A110:E110"/>
    <mergeCell ref="A111:C111"/>
    <mergeCell ref="B112:C112"/>
    <mergeCell ref="B113:C113"/>
    <mergeCell ref="B114:C114"/>
    <mergeCell ref="B115:C115"/>
    <mergeCell ref="B116:C116"/>
    <mergeCell ref="B117:C117"/>
    <mergeCell ref="B118:C118"/>
    <mergeCell ref="A119:C119"/>
    <mergeCell ref="A120:E120"/>
    <mergeCell ref="A121:E121"/>
    <mergeCell ref="A122:C122"/>
    <mergeCell ref="B123:C123"/>
    <mergeCell ref="A124:C124"/>
    <mergeCell ref="A125:E125"/>
    <mergeCell ref="A126:E126"/>
    <mergeCell ref="A127:D127"/>
    <mergeCell ref="B128:D128"/>
    <mergeCell ref="B129:D129"/>
    <mergeCell ref="B130:C130"/>
    <mergeCell ref="A131:D131"/>
    <mergeCell ref="A133:E133"/>
    <mergeCell ref="A134:D134"/>
    <mergeCell ref="B135:D135"/>
    <mergeCell ref="B136:D136"/>
    <mergeCell ref="B137:D137"/>
    <mergeCell ref="B138:D138"/>
    <mergeCell ref="A139:D139"/>
    <mergeCell ref="A141:E141"/>
    <mergeCell ref="A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A151:C151"/>
    <mergeCell ref="A153:E153"/>
    <mergeCell ref="B154:D154"/>
    <mergeCell ref="B155:D155"/>
    <mergeCell ref="B156:D156"/>
    <mergeCell ref="B157:D157"/>
    <mergeCell ref="B158:D158"/>
    <mergeCell ref="B159:D159"/>
    <mergeCell ref="A160:D160"/>
    <mergeCell ref="A162:E162"/>
    <mergeCell ref="A163:C163"/>
    <mergeCell ref="B164:C164"/>
    <mergeCell ref="B165:C165"/>
    <mergeCell ref="B166:C166"/>
    <mergeCell ref="B167:C167"/>
    <mergeCell ref="B168:C168"/>
    <mergeCell ref="A169:C169"/>
    <mergeCell ref="A171:E171"/>
    <mergeCell ref="B172:E172"/>
    <mergeCell ref="B173:E173"/>
    <mergeCell ref="B174:E174"/>
    <mergeCell ref="B175:E175"/>
    <mergeCell ref="B176:E176"/>
    <mergeCell ref="B177:E177"/>
  </mergeCells>
  <conditionalFormatting sqref="D58">
    <cfRule type="cellIs" priority="2" operator="notEqual" aboveAverage="0" equalAverage="0" bottom="0" percent="0" rank="0" text="" dxfId="2">
      <formula>0.121</formula>
    </cfRule>
    <cfRule type="cellIs" priority="3" operator="equal" aboveAverage="0" equalAverage="0" bottom="0" percent="0" rank="0" text="" dxfId="3">
      <formula>0.121</formula>
    </cfRule>
  </conditionalFormatting>
  <printOptions headings="false" gridLines="false" gridLinesSet="true" horizontalCentered="true" verticalCentered="false"/>
  <pageMargins left="0.7" right="0.7" top="0.75" bottom="0.75" header="0.3" footer="0.3"/>
  <pageSetup paperSize="9" scale="100" fitToWidth="1" fitToHeight="0" pageOrder="overThenDown" orientation="landscape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&amp;CPágina &amp;P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80"/>
  <sheetViews>
    <sheetView showFormulas="false" showGridLines="false" showRowColHeaders="true" showZeros="true" rightToLeft="false" tabSelected="true" showOutlineSymbols="true" defaultGridColor="true" view="normal" topLeftCell="A30" colorId="64" zoomScale="110" zoomScaleNormal="110" zoomScalePageLayoutView="100" workbookViewId="0">
      <selection pane="topLeft" activeCell="D40" activeCellId="0" sqref="D40"/>
    </sheetView>
  </sheetViews>
  <sheetFormatPr defaultColWidth="10.7578125" defaultRowHeight="14.25" zeroHeight="false" outlineLevelRow="0" outlineLevelCol="0"/>
  <cols>
    <col collapsed="false" customWidth="true" hidden="false" outlineLevel="0" max="1" min="1" style="39" width="3.75"/>
    <col collapsed="false" customWidth="true" hidden="false" outlineLevel="0" max="2" min="2" style="0" width="44.5"/>
    <col collapsed="false" customWidth="true" hidden="false" outlineLevel="0" max="3" min="3" style="1" width="13.25"/>
    <col collapsed="false" customWidth="true" hidden="false" outlineLevel="0" max="4" min="4" style="40" width="17.37"/>
    <col collapsed="false" customWidth="true" hidden="false" outlineLevel="0" max="5" min="5" style="41" width="14.5"/>
    <col collapsed="false" customWidth="true" hidden="true" outlineLevel="0" max="6" min="6" style="1" width="3.38"/>
    <col collapsed="false" customWidth="true" hidden="false" outlineLevel="0" max="7" min="7" style="0" width="13.12"/>
    <col collapsed="false" customWidth="true" hidden="false" outlineLevel="0" max="9" min="9" style="0" width="17.62"/>
    <col collapsed="false" customWidth="true" hidden="false" outlineLevel="0" max="10" min="10" style="0" width="22.25"/>
    <col collapsed="false" customWidth="true" hidden="true" outlineLevel="0" max="11" min="11" style="0" width="50.87"/>
    <col collapsed="false" customWidth="true" hidden="true" outlineLevel="0" max="12" min="12" style="0" width="17.25"/>
  </cols>
  <sheetData>
    <row r="1" customFormat="false" ht="15" hidden="false" customHeight="false" outlineLevel="0" collapsed="false">
      <c r="A1" s="42" t="str">
        <f aca="false">Globalizadora!A5</f>
        <v>Processo Administrativo: 23503.000998/2024-62</v>
      </c>
      <c r="B1" s="42"/>
      <c r="C1" s="42"/>
      <c r="D1" s="42"/>
      <c r="E1" s="42"/>
    </row>
    <row r="2" customFormat="false" ht="15" hidden="false" customHeight="false" outlineLevel="0" collapsed="false">
      <c r="A2" s="43" t="str">
        <f aca="false">Globalizadora!A6</f>
        <v>Pregão Eletrônico Nº:</v>
      </c>
      <c r="B2" s="43"/>
      <c r="C2" s="43"/>
      <c r="D2" s="43"/>
      <c r="E2" s="43"/>
    </row>
    <row r="4" customFormat="false" ht="15" hidden="false" customHeight="false" outlineLevel="0" collapsed="false">
      <c r="A4" s="44" t="s">
        <v>455</v>
      </c>
      <c r="B4" s="44"/>
      <c r="C4" s="44"/>
      <c r="D4" s="44"/>
      <c r="E4" s="44"/>
    </row>
    <row r="5" customFormat="false" ht="4.5" hidden="false" customHeight="true" outlineLevel="0" collapsed="false">
      <c r="A5" s="45"/>
    </row>
    <row r="6" customFormat="false" ht="15" hidden="false" customHeight="false" outlineLevel="0" collapsed="false">
      <c r="A6" s="46" t="s">
        <v>26</v>
      </c>
      <c r="B6" s="46"/>
      <c r="C6" s="46"/>
      <c r="D6" s="46"/>
      <c r="E6" s="46"/>
    </row>
    <row r="7" customFormat="false" ht="15" hidden="false" customHeight="false" outlineLevel="0" collapsed="false">
      <c r="A7" s="47" t="s">
        <v>27</v>
      </c>
      <c r="B7" s="48" t="s">
        <v>28</v>
      </c>
      <c r="C7" s="48"/>
      <c r="D7" s="49"/>
      <c r="E7" s="49"/>
    </row>
    <row r="8" customFormat="false" ht="15" hidden="false" customHeight="false" outlineLevel="0" collapsed="false">
      <c r="A8" s="47" t="s">
        <v>29</v>
      </c>
      <c r="B8" s="48" t="s">
        <v>30</v>
      </c>
      <c r="C8" s="48"/>
      <c r="D8" s="234" t="s">
        <v>456</v>
      </c>
      <c r="E8" s="234"/>
    </row>
    <row r="9" customFormat="false" ht="15" hidden="false" customHeight="false" outlineLevel="0" collapsed="false">
      <c r="A9" s="47" t="s">
        <v>32</v>
      </c>
      <c r="B9" s="48" t="s">
        <v>33</v>
      </c>
      <c r="C9" s="48"/>
      <c r="D9" s="50" t="n">
        <v>2025</v>
      </c>
      <c r="E9" s="50"/>
    </row>
    <row r="10" customFormat="false" ht="15" hidden="false" customHeight="false" outlineLevel="0" collapsed="false">
      <c r="A10" s="47" t="s">
        <v>34</v>
      </c>
      <c r="B10" s="51" t="s">
        <v>35</v>
      </c>
      <c r="C10" s="51"/>
      <c r="D10" s="50" t="n">
        <v>60</v>
      </c>
      <c r="E10" s="50"/>
    </row>
    <row r="11" customFormat="false" ht="15" hidden="false" customHeight="false" outlineLevel="0" collapsed="false">
      <c r="A11" s="46" t="s">
        <v>36</v>
      </c>
      <c r="B11" s="46"/>
      <c r="C11" s="46"/>
      <c r="D11" s="46"/>
      <c r="E11" s="46"/>
    </row>
    <row r="12" customFormat="false" ht="15" hidden="false" customHeight="false" outlineLevel="0" collapsed="false">
      <c r="A12" s="47" t="s">
        <v>37</v>
      </c>
      <c r="B12" s="48" t="s">
        <v>38</v>
      </c>
      <c r="C12" s="48"/>
      <c r="D12" s="52" t="s">
        <v>473</v>
      </c>
      <c r="E12" s="52"/>
    </row>
    <row r="13" customFormat="false" ht="15" hidden="false" customHeight="false" outlineLevel="0" collapsed="false">
      <c r="A13" s="47" t="s">
        <v>40</v>
      </c>
      <c r="B13" s="48" t="s">
        <v>41</v>
      </c>
      <c r="C13" s="48"/>
      <c r="D13" s="235" t="n">
        <v>1963.4</v>
      </c>
      <c r="E13" s="235"/>
    </row>
    <row r="14" customFormat="false" ht="15" hidden="false" customHeight="true" outlineLevel="0" collapsed="false">
      <c r="A14" s="47" t="s">
        <v>42</v>
      </c>
      <c r="B14" s="48" t="s">
        <v>43</v>
      </c>
      <c r="C14" s="48"/>
      <c r="D14" s="54" t="s">
        <v>458</v>
      </c>
      <c r="E14" s="54"/>
    </row>
    <row r="15" customFormat="false" ht="15" hidden="false" customHeight="false" outlineLevel="0" collapsed="false">
      <c r="A15" s="47" t="s">
        <v>45</v>
      </c>
      <c r="B15" s="48" t="s">
        <v>46</v>
      </c>
      <c r="C15" s="48"/>
      <c r="D15" s="55" t="s">
        <v>47</v>
      </c>
      <c r="E15" s="55"/>
    </row>
    <row r="16" customFormat="false" ht="13.5" hidden="false" customHeight="true" outlineLevel="0" collapsed="false">
      <c r="A16" s="47" t="s">
        <v>48</v>
      </c>
      <c r="B16" s="48" t="s">
        <v>49</v>
      </c>
      <c r="C16" s="48"/>
      <c r="D16" s="54" t="s">
        <v>459</v>
      </c>
      <c r="E16" s="54"/>
    </row>
    <row r="17" customFormat="false" ht="26.25" hidden="false" customHeight="true" outlineLevel="0" collapsed="false">
      <c r="A17" s="56" t="s">
        <v>51</v>
      </c>
      <c r="B17" s="51" t="s">
        <v>52</v>
      </c>
      <c r="C17" s="51"/>
      <c r="D17" s="57" t="s">
        <v>53</v>
      </c>
      <c r="E17" s="57"/>
    </row>
    <row r="18" customFormat="false" ht="15" hidden="false" customHeight="false" outlineLevel="0" collapsed="false">
      <c r="A18" s="45"/>
    </row>
    <row r="19" customFormat="false" ht="15" hidden="false" customHeight="false" outlineLevel="0" collapsed="false">
      <c r="A19" s="46" t="s">
        <v>54</v>
      </c>
      <c r="B19" s="46"/>
      <c r="C19" s="46"/>
      <c r="D19" s="46"/>
      <c r="E19" s="46"/>
    </row>
    <row r="20" customFormat="false" ht="7.5" hidden="false" customHeight="true" outlineLevel="0" collapsed="false">
      <c r="A20" s="58"/>
      <c r="B20" s="58"/>
      <c r="C20" s="58"/>
      <c r="D20" s="58"/>
      <c r="E20" s="58"/>
    </row>
    <row r="21" customFormat="false" ht="15" hidden="false" customHeight="false" outlineLevel="0" collapsed="false">
      <c r="A21" s="47" t="s">
        <v>37</v>
      </c>
      <c r="B21" s="59" t="s">
        <v>55</v>
      </c>
      <c r="C21" s="59"/>
      <c r="D21" s="59"/>
      <c r="E21" s="60" t="s">
        <v>56</v>
      </c>
    </row>
    <row r="22" customFormat="false" ht="7.5" hidden="false" customHeight="true" outlineLevel="0" collapsed="false">
      <c r="A22" s="58"/>
      <c r="B22" s="58"/>
      <c r="C22" s="58"/>
      <c r="D22" s="58"/>
      <c r="E22" s="58"/>
    </row>
    <row r="23" customFormat="false" ht="15" hidden="false" customHeight="false" outlineLevel="0" collapsed="false">
      <c r="A23" s="47" t="s">
        <v>40</v>
      </c>
      <c r="B23" s="59" t="s">
        <v>57</v>
      </c>
      <c r="C23" s="59"/>
      <c r="D23" s="59"/>
      <c r="E23" s="50" t="s">
        <v>58</v>
      </c>
    </row>
    <row r="24" customFormat="false" ht="15" hidden="false" customHeight="false" outlineLevel="0" collapsed="false">
      <c r="A24" s="47" t="s">
        <v>42</v>
      </c>
      <c r="B24" s="59" t="s">
        <v>59</v>
      </c>
      <c r="C24" s="59"/>
      <c r="D24" s="59"/>
      <c r="E24" s="50" t="n">
        <v>44</v>
      </c>
    </row>
    <row r="25" customFormat="false" ht="15" hidden="false" customHeight="false" outlineLevel="0" collapsed="false">
      <c r="A25" s="47" t="s">
        <v>45</v>
      </c>
      <c r="B25" s="59" t="s">
        <v>60</v>
      </c>
      <c r="C25" s="59"/>
      <c r="D25" s="59"/>
      <c r="E25" s="50" t="n">
        <v>2</v>
      </c>
    </row>
    <row r="26" customFormat="false" ht="7.5" hidden="false" customHeight="true" outlineLevel="0" collapsed="false">
      <c r="A26" s="58"/>
      <c r="B26" s="58"/>
      <c r="C26" s="58"/>
      <c r="D26" s="58"/>
      <c r="E26" s="58"/>
    </row>
    <row r="27" customFormat="false" ht="15" hidden="false" customHeight="false" outlineLevel="0" collapsed="false">
      <c r="A27" s="47" t="s">
        <v>48</v>
      </c>
      <c r="B27" s="59" t="s">
        <v>62</v>
      </c>
      <c r="C27" s="59"/>
      <c r="D27" s="59"/>
      <c r="E27" s="60" t="n">
        <v>3.5</v>
      </c>
    </row>
    <row r="28" customFormat="false" ht="15" hidden="false" customHeight="false" outlineLevel="0" collapsed="false">
      <c r="A28" s="47" t="s">
        <v>51</v>
      </c>
      <c r="B28" s="59" t="s">
        <v>63</v>
      </c>
      <c r="C28" s="59"/>
      <c r="D28" s="59"/>
      <c r="E28" s="50" t="n">
        <v>2</v>
      </c>
    </row>
    <row r="29" customFormat="false" ht="15" hidden="false" customHeight="false" outlineLevel="0" collapsed="false">
      <c r="A29" s="47" t="s">
        <v>64</v>
      </c>
      <c r="B29" s="59" t="s">
        <v>65</v>
      </c>
      <c r="C29" s="59"/>
      <c r="D29" s="59"/>
      <c r="E29" s="60" t="n">
        <v>29.15</v>
      </c>
      <c r="G29" s="62"/>
    </row>
    <row r="30" customFormat="false" ht="7.5" hidden="false" customHeight="true" outlineLevel="0" collapsed="false">
      <c r="A30" s="58"/>
      <c r="B30" s="58"/>
      <c r="C30" s="58"/>
      <c r="D30" s="58"/>
      <c r="E30" s="58"/>
    </row>
    <row r="31" customFormat="false" ht="15" hidden="false" customHeight="false" outlineLevel="0" collapsed="false">
      <c r="A31" s="47" t="s">
        <v>66</v>
      </c>
      <c r="B31" s="59" t="s">
        <v>67</v>
      </c>
      <c r="C31" s="59"/>
      <c r="D31" s="63" t="s">
        <v>68</v>
      </c>
      <c r="E31" s="60" t="n">
        <v>1412</v>
      </c>
    </row>
    <row r="32" customFormat="false" ht="7.5" hidden="false" customHeight="true" outlineLevel="0" collapsed="false">
      <c r="A32" s="58"/>
      <c r="B32" s="58"/>
      <c r="C32" s="58"/>
      <c r="D32" s="58"/>
      <c r="E32" s="58"/>
    </row>
    <row r="33" customFormat="false" ht="15" hidden="false" customHeight="false" outlineLevel="0" collapsed="false">
      <c r="A33" s="64" t="s">
        <v>69</v>
      </c>
      <c r="B33" s="64"/>
      <c r="C33" s="64"/>
      <c r="D33" s="64"/>
      <c r="E33" s="65" t="n">
        <f aca="false">(E37+E38+E39)/(E24*5)</f>
        <v>8.92454545454546</v>
      </c>
    </row>
    <row r="34" customFormat="false" ht="14.25" hidden="false" customHeight="false" outlineLevel="0" collapsed="false">
      <c r="A34" s="66"/>
    </row>
    <row r="35" customFormat="false" ht="15" hidden="false" customHeight="false" outlineLevel="0" collapsed="false">
      <c r="A35" s="46" t="s">
        <v>70</v>
      </c>
      <c r="B35" s="46"/>
      <c r="C35" s="46"/>
      <c r="D35" s="46"/>
      <c r="E35" s="46"/>
    </row>
    <row r="36" customFormat="false" ht="15" hidden="false" customHeight="false" outlineLevel="0" collapsed="false">
      <c r="A36" s="47" t="s">
        <v>75</v>
      </c>
      <c r="B36" s="47"/>
      <c r="C36" s="47"/>
      <c r="D36" s="68" t="s">
        <v>76</v>
      </c>
      <c r="E36" s="69" t="s">
        <v>17</v>
      </c>
    </row>
    <row r="37" customFormat="false" ht="15" hidden="false" customHeight="false" outlineLevel="0" collapsed="false">
      <c r="A37" s="70" t="s">
        <v>27</v>
      </c>
      <c r="B37" s="71" t="s">
        <v>77</v>
      </c>
      <c r="C37" s="71"/>
      <c r="D37" s="71"/>
      <c r="E37" s="72" t="n">
        <f aca="false">D13</f>
        <v>1963.4</v>
      </c>
    </row>
    <row r="38" customFormat="false" ht="14.25" hidden="false" customHeight="false" outlineLevel="0" collapsed="false">
      <c r="A38" s="70" t="s">
        <v>29</v>
      </c>
      <c r="B38" s="71" t="s">
        <v>78</v>
      </c>
      <c r="C38" s="71"/>
      <c r="D38" s="73" t="n">
        <v>0</v>
      </c>
      <c r="E38" s="74" t="n">
        <f aca="false">E37*D38</f>
        <v>0</v>
      </c>
      <c r="G38" s="236"/>
      <c r="H38" s="236"/>
      <c r="I38" s="236"/>
      <c r="K38" s="0" t="s">
        <v>460</v>
      </c>
      <c r="L38" s="0" t="s">
        <v>461</v>
      </c>
    </row>
    <row r="39" customFormat="false" ht="14.25" hidden="false" customHeight="false" outlineLevel="0" collapsed="false">
      <c r="A39" s="70" t="s">
        <v>32</v>
      </c>
      <c r="B39" s="71" t="s">
        <v>79</v>
      </c>
      <c r="C39" s="71"/>
      <c r="D39" s="73" t="n">
        <v>0</v>
      </c>
      <c r="E39" s="74" t="n">
        <f aca="false">IF(L39=1,E31*D39,E37*D39)</f>
        <v>0</v>
      </c>
      <c r="K39" s="0" t="s">
        <v>462</v>
      </c>
      <c r="L39" s="0" t="n">
        <v>1</v>
      </c>
    </row>
    <row r="40" customFormat="false" ht="14.25" hidden="false" customHeight="false" outlineLevel="0" collapsed="false">
      <c r="A40" s="70" t="s">
        <v>34</v>
      </c>
      <c r="B40" s="76" t="s">
        <v>463</v>
      </c>
      <c r="C40" s="17" t="n">
        <v>21</v>
      </c>
      <c r="D40" s="77" t="n">
        <v>0.39</v>
      </c>
      <c r="E40" s="74" t="n">
        <f aca="false">E33*D40*C40</f>
        <v>73.0920272727273</v>
      </c>
      <c r="K40" s="0" t="s">
        <v>464</v>
      </c>
    </row>
    <row r="41" customFormat="false" ht="14.25" hidden="false" customHeight="false" outlineLevel="0" collapsed="false">
      <c r="A41" s="70" t="s">
        <v>81</v>
      </c>
      <c r="B41" s="76" t="s">
        <v>465</v>
      </c>
      <c r="C41" s="17"/>
      <c r="D41" s="77"/>
      <c r="E41" s="74" t="n">
        <f aca="false">(((E33*1.14285714)*D40)-(E33*D40))*C40</f>
        <v>10.4417179729838</v>
      </c>
      <c r="G41" s="236"/>
      <c r="H41" s="236"/>
      <c r="I41" s="236"/>
      <c r="K41" s="0" t="s">
        <v>466</v>
      </c>
      <c r="L41" s="0" t="s">
        <v>461</v>
      </c>
    </row>
    <row r="42" customFormat="false" ht="14.25" hidden="false" customHeight="false" outlineLevel="0" collapsed="false">
      <c r="A42" s="78" t="s">
        <v>83</v>
      </c>
      <c r="B42" s="71" t="s">
        <v>84</v>
      </c>
      <c r="C42" s="79" t="n">
        <v>0</v>
      </c>
      <c r="D42" s="80" t="n">
        <v>0.6</v>
      </c>
      <c r="E42" s="74" t="n">
        <f aca="false">IF(L42=1,($E$33+($E$33*D42))*C42,($E$33*D42)*C42)</f>
        <v>0</v>
      </c>
      <c r="K42" s="0" t="s">
        <v>467</v>
      </c>
      <c r="L42" s="0" t="n">
        <v>2</v>
      </c>
    </row>
    <row r="43" customFormat="false" ht="14.25" hidden="false" customHeight="false" outlineLevel="0" collapsed="false">
      <c r="A43" s="78"/>
      <c r="B43" s="71"/>
      <c r="C43" s="79" t="n">
        <v>0</v>
      </c>
      <c r="D43" s="80" t="n">
        <v>1</v>
      </c>
      <c r="E43" s="74" t="n">
        <f aca="false">IF(L43=1,($E$33+($E$33*D43))*C43,($E$33*D43)*C43)</f>
        <v>0</v>
      </c>
      <c r="K43" s="0" t="s">
        <v>468</v>
      </c>
      <c r="L43" s="0" t="n">
        <v>2</v>
      </c>
    </row>
    <row r="44" customFormat="false" ht="14.25" hidden="false" customHeight="false" outlineLevel="0" collapsed="false">
      <c r="A44" s="78" t="s">
        <v>85</v>
      </c>
      <c r="B44" s="71" t="s">
        <v>86</v>
      </c>
      <c r="C44" s="79" t="n">
        <v>0</v>
      </c>
      <c r="D44" s="80" t="n">
        <v>1</v>
      </c>
      <c r="E44" s="74" t="n">
        <f aca="false">IF(L44=1,($E$33+($E$33*D44))*C44,($E$33*D44)*C44)</f>
        <v>0</v>
      </c>
      <c r="L44" s="0" t="n">
        <v>2</v>
      </c>
    </row>
    <row r="45" customFormat="false" ht="14.25" hidden="false" customHeight="false" outlineLevel="0" collapsed="false">
      <c r="A45" s="70" t="s">
        <v>87</v>
      </c>
      <c r="B45" s="81" t="s">
        <v>88</v>
      </c>
      <c r="C45" s="79" t="n">
        <v>0</v>
      </c>
      <c r="D45" s="80" t="n">
        <v>0.5</v>
      </c>
      <c r="E45" s="74" t="n">
        <f aca="false">IF(L45=1,($E$33+($E$33*D45))*C45,($E$33*D45)*C45)</f>
        <v>0</v>
      </c>
      <c r="L45" s="0" t="n">
        <v>2</v>
      </c>
    </row>
    <row r="46" customFormat="false" ht="14.25" hidden="false" customHeight="false" outlineLevel="0" collapsed="false">
      <c r="A46" s="70" t="s">
        <v>89</v>
      </c>
      <c r="B46" s="81" t="s">
        <v>90</v>
      </c>
      <c r="C46" s="81"/>
      <c r="D46" s="81"/>
      <c r="E46" s="74" t="n">
        <f aca="false">SUM(E40:E45)*20%</f>
        <v>16.7067490491422</v>
      </c>
    </row>
    <row r="47" customFormat="false" ht="14.25" hidden="false" customHeight="false" outlineLevel="0" collapsed="false">
      <c r="A47" s="70" t="s">
        <v>91</v>
      </c>
      <c r="B47" s="71" t="s">
        <v>92</v>
      </c>
      <c r="C47" s="71"/>
      <c r="D47" s="71"/>
      <c r="E47" s="60" t="n">
        <v>0</v>
      </c>
    </row>
    <row r="48" customFormat="false" ht="15" hidden="false" customHeight="false" outlineLevel="0" collapsed="false">
      <c r="A48" s="64" t="s">
        <v>93</v>
      </c>
      <c r="B48" s="64"/>
      <c r="C48" s="64"/>
      <c r="D48" s="64"/>
      <c r="E48" s="65" t="n">
        <f aca="false">SUM(E37:E47)</f>
        <v>2063.64049429485</v>
      </c>
    </row>
    <row r="49" customFormat="false" ht="33" hidden="false" customHeight="true" outlineLevel="0" collapsed="false">
      <c r="A49" s="83"/>
      <c r="B49" s="83"/>
      <c r="C49" s="83"/>
      <c r="D49" s="83"/>
      <c r="E49" s="84"/>
    </row>
    <row r="50" s="1" customFormat="true" ht="15" hidden="false" customHeight="false" outlineLevel="0" collapsed="false">
      <c r="A50" s="46" t="s">
        <v>94</v>
      </c>
      <c r="B50" s="46"/>
      <c r="C50" s="46"/>
      <c r="D50" s="46"/>
      <c r="E50" s="46"/>
    </row>
    <row r="51" s="1" customFormat="true" ht="15" hidden="false" customHeight="false" outlineLevel="0" collapsed="false">
      <c r="A51" s="85" t="s">
        <v>95</v>
      </c>
      <c r="B51" s="85"/>
      <c r="C51" s="85"/>
      <c r="D51" s="85"/>
      <c r="E51" s="85"/>
    </row>
    <row r="52" s="1" customFormat="true" ht="7.5" hidden="false" customHeight="true" outlineLevel="0" collapsed="false">
      <c r="A52" s="86"/>
      <c r="B52" s="86"/>
      <c r="C52" s="86"/>
      <c r="D52" s="86"/>
      <c r="E52" s="86"/>
    </row>
    <row r="53" s="1" customFormat="true" ht="15" hidden="false" customHeight="false" outlineLevel="0" collapsed="false">
      <c r="A53" s="46" t="s">
        <v>96</v>
      </c>
      <c r="B53" s="46"/>
      <c r="C53" s="46"/>
      <c r="D53" s="46"/>
      <c r="E53" s="46"/>
    </row>
    <row r="54" s="1" customFormat="true" ht="15" hidden="false" customHeight="false" outlineLevel="0" collapsed="false">
      <c r="A54" s="47" t="s">
        <v>97</v>
      </c>
      <c r="B54" s="47"/>
      <c r="C54" s="47"/>
      <c r="D54" s="68" t="s">
        <v>76</v>
      </c>
      <c r="E54" s="69" t="s">
        <v>17</v>
      </c>
    </row>
    <row r="55" s="1" customFormat="true" ht="14.25" hidden="false" customHeight="false" outlineLevel="0" collapsed="false">
      <c r="A55" s="70" t="s">
        <v>27</v>
      </c>
      <c r="B55" s="71" t="s">
        <v>18</v>
      </c>
      <c r="C55" s="71"/>
      <c r="D55" s="112" t="n">
        <v>0.0833</v>
      </c>
      <c r="E55" s="105" t="n">
        <f aca="false">E48*D55</f>
        <v>171.901253174761</v>
      </c>
    </row>
    <row r="56" customFormat="false" ht="14.25" hidden="false" customHeight="false" outlineLevel="0" collapsed="false">
      <c r="A56" s="70" t="s">
        <v>98</v>
      </c>
      <c r="B56" s="89" t="s">
        <v>19</v>
      </c>
      <c r="C56" s="89"/>
      <c r="D56" s="237" t="n">
        <v>0.0833</v>
      </c>
      <c r="E56" s="244" t="n">
        <f aca="false">E48*D56</f>
        <v>171.901253174761</v>
      </c>
    </row>
    <row r="57" customFormat="false" ht="15" hidden="false" customHeight="false" outlineLevel="0" collapsed="false">
      <c r="A57" s="92" t="s">
        <v>99</v>
      </c>
      <c r="B57" s="71" t="s">
        <v>100</v>
      </c>
      <c r="C57" s="71"/>
      <c r="D57" s="112" t="n">
        <v>0.0377</v>
      </c>
      <c r="E57" s="238" t="n">
        <f aca="false">E48*D57</f>
        <v>77.799246634916</v>
      </c>
      <c r="K57" s="94"/>
    </row>
    <row r="58" customFormat="false" ht="15" hidden="false" customHeight="false" outlineLevel="0" collapsed="false">
      <c r="A58" s="92" t="s">
        <v>29</v>
      </c>
      <c r="B58" s="71" t="s">
        <v>101</v>
      </c>
      <c r="C58" s="71"/>
      <c r="D58" s="111" t="n">
        <f aca="false">SUM(D56:D57)</f>
        <v>0.121</v>
      </c>
      <c r="E58" s="239" t="n">
        <f aca="false">SUM(E56:E57)</f>
        <v>249.700499809677</v>
      </c>
      <c r="G58" s="240"/>
      <c r="K58" s="97"/>
    </row>
    <row r="59" customFormat="false" ht="15" hidden="false" customHeight="false" outlineLevel="0" collapsed="false">
      <c r="A59" s="98" t="s">
        <v>32</v>
      </c>
      <c r="B59" s="71" t="s">
        <v>102</v>
      </c>
      <c r="C59" s="71"/>
      <c r="D59" s="241" t="n">
        <f aca="false">D72</f>
        <v>0.368</v>
      </c>
      <c r="E59" s="242" t="n">
        <f aca="false">SUM(E55,E58)*D59</f>
        <v>155.149445098273</v>
      </c>
      <c r="F59" s="1" t="n">
        <v>1</v>
      </c>
      <c r="K59" s="97"/>
    </row>
    <row r="60" customFormat="false" ht="15" hidden="false" customHeight="false" outlineLevel="0" collapsed="false">
      <c r="A60" s="64" t="s">
        <v>103</v>
      </c>
      <c r="B60" s="64"/>
      <c r="C60" s="64"/>
      <c r="D60" s="64"/>
      <c r="E60" s="65" t="n">
        <f aca="false">SUM(E55,E58,E59)</f>
        <v>576.751198082712</v>
      </c>
      <c r="K60" s="97"/>
    </row>
    <row r="61" customFormat="false" ht="14.25" hidden="false" customHeight="true" outlineLevel="0" collapsed="false">
      <c r="A61" s="86"/>
      <c r="B61" s="86"/>
      <c r="C61" s="86"/>
      <c r="D61" s="86"/>
      <c r="E61" s="86"/>
      <c r="K61" s="97"/>
    </row>
    <row r="62" customFormat="false" ht="15" hidden="false" customHeight="false" outlineLevel="0" collapsed="false">
      <c r="A62" s="46" t="s">
        <v>104</v>
      </c>
      <c r="B62" s="46"/>
      <c r="C62" s="46"/>
      <c r="D62" s="46"/>
      <c r="E62" s="46"/>
    </row>
    <row r="63" customFormat="false" ht="15" hidden="false" customHeight="false" outlineLevel="0" collapsed="false">
      <c r="A63" s="47" t="s">
        <v>105</v>
      </c>
      <c r="B63" s="47"/>
      <c r="C63" s="47"/>
      <c r="D63" s="68" t="s">
        <v>76</v>
      </c>
      <c r="E63" s="69" t="s">
        <v>17</v>
      </c>
    </row>
    <row r="64" customFormat="false" ht="14.25" hidden="false" customHeight="false" outlineLevel="0" collapsed="false">
      <c r="A64" s="70" t="s">
        <v>27</v>
      </c>
      <c r="B64" s="71" t="s">
        <v>106</v>
      </c>
      <c r="C64" s="71"/>
      <c r="D64" s="80" t="n">
        <v>0.2</v>
      </c>
      <c r="E64" s="74" t="n">
        <f aca="false">($E$48+$E$60)*D64</f>
        <v>528.078338475513</v>
      </c>
    </row>
    <row r="65" customFormat="false" ht="14.25" hidden="false" customHeight="false" outlineLevel="0" collapsed="false">
      <c r="A65" s="70" t="s">
        <v>29</v>
      </c>
      <c r="B65" s="71" t="s">
        <v>107</v>
      </c>
      <c r="C65" s="71"/>
      <c r="D65" s="80" t="n">
        <v>0.025</v>
      </c>
      <c r="E65" s="74" t="n">
        <f aca="false">($E$48+$E$60)*D65</f>
        <v>66.0097923094391</v>
      </c>
    </row>
    <row r="66" customFormat="false" ht="14.25" hidden="false" customHeight="false" outlineLevel="0" collapsed="false">
      <c r="A66" s="70" t="s">
        <v>32</v>
      </c>
      <c r="B66" s="71" t="s">
        <v>108</v>
      </c>
      <c r="C66" s="71"/>
      <c r="D66" s="243" t="n">
        <v>0.03</v>
      </c>
      <c r="E66" s="74" t="n">
        <f aca="false">($E$48+$E$60)*D66</f>
        <v>79.211750771327</v>
      </c>
      <c r="G66" s="62"/>
    </row>
    <row r="67" customFormat="false" ht="14.25" hidden="false" customHeight="false" outlineLevel="0" collapsed="false">
      <c r="A67" s="70" t="s">
        <v>34</v>
      </c>
      <c r="B67" s="71" t="s">
        <v>109</v>
      </c>
      <c r="C67" s="71"/>
      <c r="D67" s="80" t="n">
        <v>0.015</v>
      </c>
      <c r="E67" s="74" t="n">
        <f aca="false">($E$48+$E$60)*D67</f>
        <v>39.6058753856635</v>
      </c>
      <c r="H67" s="240"/>
    </row>
    <row r="68" customFormat="false" ht="14.25" hidden="false" customHeight="false" outlineLevel="0" collapsed="false">
      <c r="A68" s="70" t="s">
        <v>81</v>
      </c>
      <c r="B68" s="71" t="s">
        <v>110</v>
      </c>
      <c r="C68" s="79" t="n">
        <v>499</v>
      </c>
      <c r="D68" s="80" t="n">
        <v>0.01</v>
      </c>
      <c r="E68" s="74" t="n">
        <f aca="false">($E$48+$E$60)*D68</f>
        <v>26.4039169237757</v>
      </c>
    </row>
    <row r="69" customFormat="false" ht="14.25" hidden="false" customHeight="false" outlineLevel="0" collapsed="false">
      <c r="A69" s="70" t="s">
        <v>83</v>
      </c>
      <c r="B69" s="71" t="s">
        <v>111</v>
      </c>
      <c r="C69" s="71"/>
      <c r="D69" s="80" t="n">
        <v>0.006</v>
      </c>
      <c r="E69" s="74" t="n">
        <f aca="false">($E$48+$E$60)*D69</f>
        <v>15.8423501542654</v>
      </c>
    </row>
    <row r="70" customFormat="false" ht="14.25" hidden="false" customHeight="false" outlineLevel="0" collapsed="false">
      <c r="A70" s="70" t="s">
        <v>85</v>
      </c>
      <c r="B70" s="71" t="s">
        <v>112</v>
      </c>
      <c r="C70" s="71"/>
      <c r="D70" s="80" t="n">
        <v>0.002</v>
      </c>
      <c r="E70" s="74" t="n">
        <f aca="false">($E$48+$E$60)*D70</f>
        <v>5.28078338475513</v>
      </c>
    </row>
    <row r="71" customFormat="false" ht="14.25" hidden="false" customHeight="false" outlineLevel="0" collapsed="false">
      <c r="A71" s="70" t="s">
        <v>87</v>
      </c>
      <c r="B71" s="71" t="s">
        <v>113</v>
      </c>
      <c r="C71" s="71"/>
      <c r="D71" s="80" t="n">
        <v>0.08</v>
      </c>
      <c r="E71" s="74" t="n">
        <f aca="false">($E$48+$E$60)*D71</f>
        <v>211.231335390205</v>
      </c>
    </row>
    <row r="72" customFormat="false" ht="15" hidden="false" customHeight="false" outlineLevel="0" collapsed="false">
      <c r="A72" s="64" t="s">
        <v>114</v>
      </c>
      <c r="B72" s="64"/>
      <c r="C72" s="64"/>
      <c r="D72" s="113" t="n">
        <f aca="false">SUM(D64:D71)</f>
        <v>0.368</v>
      </c>
      <c r="E72" s="65" t="n">
        <f aca="false">SUM(E64:E71)</f>
        <v>971.664142794944</v>
      </c>
      <c r="F72" s="1" t="n">
        <v>1</v>
      </c>
      <c r="G72" s="240"/>
      <c r="H72" s="240"/>
    </row>
    <row r="73" customFormat="false" ht="7.5" hidden="false" customHeight="true" outlineLevel="0" collapsed="false">
      <c r="A73" s="86"/>
      <c r="B73" s="86"/>
      <c r="C73" s="86"/>
      <c r="D73" s="86"/>
      <c r="E73" s="86"/>
    </row>
    <row r="74" customFormat="false" ht="15" hidden="false" customHeight="false" outlineLevel="0" collapsed="false">
      <c r="A74" s="46" t="s">
        <v>115</v>
      </c>
      <c r="B74" s="46"/>
      <c r="C74" s="46"/>
      <c r="D74" s="46"/>
      <c r="E74" s="46"/>
    </row>
    <row r="75" customFormat="false" ht="15" hidden="false" customHeight="false" outlineLevel="0" collapsed="false">
      <c r="A75" s="47" t="s">
        <v>116</v>
      </c>
      <c r="B75" s="47"/>
      <c r="C75" s="47"/>
      <c r="D75" s="68" t="s">
        <v>117</v>
      </c>
      <c r="E75" s="69" t="s">
        <v>17</v>
      </c>
    </row>
    <row r="76" customFormat="false" ht="14.25" hidden="false" customHeight="false" outlineLevel="0" collapsed="false">
      <c r="A76" s="78" t="s">
        <v>27</v>
      </c>
      <c r="B76" s="76" t="s">
        <v>118</v>
      </c>
      <c r="C76" s="17" t="n">
        <v>21</v>
      </c>
      <c r="D76" s="77" t="n">
        <v>0.06</v>
      </c>
      <c r="E76" s="244" t="n">
        <f aca="false">C76*E28*E27</f>
        <v>147</v>
      </c>
    </row>
    <row r="77" customFormat="false" ht="14.25" hidden="false" customHeight="false" outlineLevel="0" collapsed="false">
      <c r="A77" s="78"/>
      <c r="B77" s="76" t="s">
        <v>119</v>
      </c>
      <c r="C77" s="17"/>
      <c r="D77" s="77"/>
      <c r="E77" s="244" t="n">
        <f aca="false">IF(C76=0,0,-(E37*D76))</f>
        <v>-117.804</v>
      </c>
    </row>
    <row r="78" customFormat="false" ht="14.25" hidden="false" customHeight="false" outlineLevel="0" collapsed="false">
      <c r="A78" s="78"/>
      <c r="B78" s="71" t="s">
        <v>23</v>
      </c>
      <c r="C78" s="71"/>
      <c r="D78" s="71"/>
      <c r="E78" s="105" t="n">
        <f aca="false">SUM(E76:E77)</f>
        <v>29.196</v>
      </c>
    </row>
    <row r="79" customFormat="false" ht="14.25" hidden="false" customHeight="false" outlineLevel="0" collapsed="false">
      <c r="A79" s="78" t="s">
        <v>29</v>
      </c>
      <c r="B79" s="76" t="s">
        <v>120</v>
      </c>
      <c r="C79" s="17" t="n">
        <v>21</v>
      </c>
      <c r="D79" s="77" t="n">
        <v>0.2</v>
      </c>
      <c r="E79" s="244" t="n">
        <f aca="false">C79*E29</f>
        <v>612.15</v>
      </c>
    </row>
    <row r="80" customFormat="false" ht="14.25" hidden="false" customHeight="false" outlineLevel="0" collapsed="false">
      <c r="A80" s="78"/>
      <c r="B80" s="76" t="s">
        <v>119</v>
      </c>
      <c r="C80" s="17"/>
      <c r="D80" s="77"/>
      <c r="E80" s="244" t="n">
        <f aca="false">-E79*D79</f>
        <v>-122.43</v>
      </c>
    </row>
    <row r="81" customFormat="false" ht="14.25" hidden="false" customHeight="false" outlineLevel="0" collapsed="false">
      <c r="A81" s="78"/>
      <c r="B81" s="71" t="s">
        <v>23</v>
      </c>
      <c r="C81" s="71"/>
      <c r="D81" s="71"/>
      <c r="E81" s="105" t="n">
        <f aca="false">SUM(E79:E80)</f>
        <v>489.72</v>
      </c>
    </row>
    <row r="82" customFormat="false" ht="14.25" hidden="false" customHeight="false" outlineLevel="0" collapsed="false">
      <c r="A82" s="70" t="s">
        <v>32</v>
      </c>
      <c r="B82" s="71" t="s">
        <v>121</v>
      </c>
      <c r="C82" s="71"/>
      <c r="D82" s="71"/>
      <c r="E82" s="245" t="n">
        <v>51.88</v>
      </c>
      <c r="G82" s="62"/>
    </row>
    <row r="83" customFormat="false" ht="14.25" hidden="false" customHeight="false" outlineLevel="0" collapsed="false">
      <c r="A83" s="70" t="s">
        <v>34</v>
      </c>
      <c r="B83" s="71" t="s">
        <v>122</v>
      </c>
      <c r="C83" s="71"/>
      <c r="D83" s="71"/>
      <c r="E83" s="60" t="n">
        <v>3.53</v>
      </c>
      <c r="G83" s="62"/>
    </row>
    <row r="84" customFormat="false" ht="14.25" hidden="false" customHeight="false" outlineLevel="0" collapsed="false">
      <c r="A84" s="70" t="s">
        <v>81</v>
      </c>
      <c r="B84" s="71" t="s">
        <v>123</v>
      </c>
      <c r="C84" s="71"/>
      <c r="D84" s="71"/>
      <c r="E84" s="60" t="n">
        <v>0</v>
      </c>
      <c r="G84" s="62"/>
    </row>
    <row r="85" customFormat="false" ht="14.25" hidden="false" customHeight="false" outlineLevel="0" collapsed="false">
      <c r="A85" s="70" t="s">
        <v>83</v>
      </c>
      <c r="B85" s="106" t="s">
        <v>124</v>
      </c>
      <c r="C85" s="106"/>
      <c r="D85" s="106"/>
      <c r="E85" s="60" t="n">
        <v>0</v>
      </c>
      <c r="G85" s="62"/>
    </row>
    <row r="86" customFormat="false" ht="14.25" hidden="false" customHeight="false" outlineLevel="0" collapsed="false">
      <c r="A86" s="70" t="s">
        <v>85</v>
      </c>
      <c r="B86" s="106" t="s">
        <v>92</v>
      </c>
      <c r="C86" s="106"/>
      <c r="D86" s="106"/>
      <c r="E86" s="60" t="n">
        <v>0</v>
      </c>
      <c r="G86" s="62"/>
    </row>
    <row r="87" customFormat="false" ht="14.25" hidden="false" customHeight="false" outlineLevel="0" collapsed="false">
      <c r="A87" s="70" t="s">
        <v>87</v>
      </c>
      <c r="B87" s="106" t="s">
        <v>92</v>
      </c>
      <c r="C87" s="106"/>
      <c r="D87" s="106"/>
      <c r="E87" s="60" t="n">
        <v>0</v>
      </c>
      <c r="G87" s="62"/>
    </row>
    <row r="88" customFormat="false" ht="15" hidden="false" customHeight="false" outlineLevel="0" collapsed="false">
      <c r="A88" s="64" t="s">
        <v>125</v>
      </c>
      <c r="B88" s="64"/>
      <c r="C88" s="64"/>
      <c r="D88" s="64"/>
      <c r="E88" s="65" t="n">
        <f aca="false">SUM(E78,E81,E82:E87)</f>
        <v>574.326</v>
      </c>
    </row>
    <row r="89" customFormat="false" ht="7.5" hidden="false" customHeight="true" outlineLevel="0" collapsed="false">
      <c r="A89" s="86"/>
      <c r="B89" s="86"/>
      <c r="C89" s="86"/>
      <c r="D89" s="86"/>
      <c r="E89" s="86"/>
    </row>
    <row r="90" customFormat="false" ht="15" hidden="false" customHeight="false" outlineLevel="0" collapsed="false">
      <c r="A90" s="46" t="s">
        <v>126</v>
      </c>
      <c r="B90" s="46"/>
      <c r="C90" s="46"/>
      <c r="D90" s="46"/>
      <c r="E90" s="46"/>
    </row>
    <row r="91" customFormat="false" ht="15" hidden="false" customHeight="false" outlineLevel="0" collapsed="false">
      <c r="A91" s="47" t="s">
        <v>127</v>
      </c>
      <c r="B91" s="47"/>
      <c r="C91" s="47"/>
      <c r="D91" s="47"/>
      <c r="E91" s="69" t="s">
        <v>17</v>
      </c>
    </row>
    <row r="92" customFormat="false" ht="14.25" hidden="false" customHeight="false" outlineLevel="0" collapsed="false">
      <c r="A92" s="70" t="s">
        <v>128</v>
      </c>
      <c r="B92" s="109" t="s">
        <v>97</v>
      </c>
      <c r="C92" s="109"/>
      <c r="D92" s="109"/>
      <c r="E92" s="105" t="n">
        <f aca="false">E60</f>
        <v>576.751198082712</v>
      </c>
    </row>
    <row r="93" customFormat="false" ht="14.25" hidden="false" customHeight="false" outlineLevel="0" collapsed="false">
      <c r="A93" s="70" t="s">
        <v>129</v>
      </c>
      <c r="B93" s="71" t="s">
        <v>105</v>
      </c>
      <c r="C93" s="71"/>
      <c r="D93" s="71"/>
      <c r="E93" s="105" t="n">
        <f aca="false">E72</f>
        <v>971.664142794944</v>
      </c>
    </row>
    <row r="94" customFormat="false" ht="14.25" hidden="false" customHeight="false" outlineLevel="0" collapsed="false">
      <c r="A94" s="70" t="s">
        <v>130</v>
      </c>
      <c r="B94" s="71" t="s">
        <v>116</v>
      </c>
      <c r="C94" s="71"/>
      <c r="D94" s="71"/>
      <c r="E94" s="105" t="n">
        <f aca="false">E88</f>
        <v>574.326</v>
      </c>
    </row>
    <row r="95" customFormat="false" ht="15" hidden="false" customHeight="false" outlineLevel="0" collapsed="false">
      <c r="A95" s="64" t="s">
        <v>131</v>
      </c>
      <c r="B95" s="64"/>
      <c r="C95" s="64"/>
      <c r="D95" s="64"/>
      <c r="E95" s="65" t="n">
        <f aca="false">SUM(E92:E94)</f>
        <v>2122.74134087766</v>
      </c>
    </row>
    <row r="96" customFormat="false" ht="36" hidden="false" customHeight="true" outlineLevel="0" collapsed="false">
      <c r="A96" s="83"/>
      <c r="B96" s="83"/>
      <c r="C96" s="83"/>
      <c r="D96" s="83"/>
      <c r="E96" s="84"/>
    </row>
    <row r="97" customFormat="false" ht="15" hidden="false" customHeight="false" outlineLevel="0" collapsed="false">
      <c r="A97" s="46" t="s">
        <v>132</v>
      </c>
      <c r="B97" s="46"/>
      <c r="C97" s="46"/>
      <c r="D97" s="46"/>
      <c r="E97" s="46"/>
    </row>
    <row r="98" customFormat="false" ht="15" hidden="false" customHeight="false" outlineLevel="0" collapsed="false">
      <c r="A98" s="47" t="s">
        <v>133</v>
      </c>
      <c r="B98" s="47"/>
      <c r="C98" s="47"/>
      <c r="D98" s="68" t="s">
        <v>76</v>
      </c>
      <c r="E98" s="69" t="s">
        <v>17</v>
      </c>
      <c r="G98" s="236"/>
      <c r="H98" s="236"/>
      <c r="I98" s="236"/>
      <c r="K98" s="0" t="s">
        <v>466</v>
      </c>
      <c r="L98" s="0" t="s">
        <v>461</v>
      </c>
    </row>
    <row r="99" customFormat="false" ht="14.25" hidden="false" customHeight="false" outlineLevel="0" collapsed="false">
      <c r="A99" s="70" t="s">
        <v>27</v>
      </c>
      <c r="B99" s="71" t="s">
        <v>134</v>
      </c>
      <c r="C99" s="71"/>
      <c r="D99" s="112" t="n">
        <f aca="false">0.42%</f>
        <v>0.0042</v>
      </c>
      <c r="E99" s="74" t="n">
        <f aca="false">IF(L99=1,(E48*D99),(E48+E60)*D99)</f>
        <v>8.66729007603838</v>
      </c>
      <c r="G99" s="246"/>
      <c r="H99" s="246"/>
      <c r="I99" s="246"/>
      <c r="K99" s="0" t="s">
        <v>70</v>
      </c>
      <c r="L99" s="0" t="n">
        <v>1</v>
      </c>
    </row>
    <row r="100" customFormat="false" ht="14.25" hidden="false" customHeight="false" outlineLevel="0" collapsed="false">
      <c r="A100" s="70" t="s">
        <v>29</v>
      </c>
      <c r="B100" s="71" t="s">
        <v>135</v>
      </c>
      <c r="C100" s="71"/>
      <c r="D100" s="73" t="n">
        <f aca="false">D99*0.08</f>
        <v>0.000336</v>
      </c>
      <c r="E100" s="74" t="n">
        <f aca="false">E99*D100</f>
        <v>0.0029122094655489</v>
      </c>
      <c r="K100" s="0" t="s">
        <v>469</v>
      </c>
    </row>
    <row r="101" customFormat="false" ht="14.25" hidden="false" customHeight="false" outlineLevel="0" collapsed="false">
      <c r="A101" s="70" t="s">
        <v>32</v>
      </c>
      <c r="B101" s="71" t="s">
        <v>136</v>
      </c>
      <c r="C101" s="71"/>
      <c r="D101" s="112" t="n">
        <f aca="false">3.44%</f>
        <v>0.0344</v>
      </c>
      <c r="E101" s="74" t="n">
        <f aca="false">IF(L101=1,(E48*D101),(E48+E60)*D101)</f>
        <v>70.989233003743</v>
      </c>
      <c r="K101" s="0" t="s">
        <v>470</v>
      </c>
      <c r="L101" s="0" t="n">
        <v>1</v>
      </c>
    </row>
    <row r="102" customFormat="false" ht="14.25" hidden="false" customHeight="false" outlineLevel="0" collapsed="false">
      <c r="A102" s="70" t="s">
        <v>34</v>
      </c>
      <c r="B102" s="71" t="s">
        <v>137</v>
      </c>
      <c r="C102" s="71"/>
      <c r="D102" s="73" t="n">
        <f aca="false">7/30/12/5</f>
        <v>0.00388888888888889</v>
      </c>
      <c r="E102" s="74" t="n">
        <f aca="false">IF(L102=1,(E48*D102),IF(L102=2,(E48+E60)*D102,(E48+E60+E88)*D102))</f>
        <v>8.02526858892443</v>
      </c>
      <c r="F102" s="1" t="n">
        <v>2</v>
      </c>
      <c r="J102" s="62"/>
      <c r="L102" s="0" t="n">
        <v>1</v>
      </c>
    </row>
    <row r="103" customFormat="false" ht="15" hidden="false" customHeight="false" outlineLevel="0" collapsed="false">
      <c r="A103" s="70" t="s">
        <v>81</v>
      </c>
      <c r="B103" s="71" t="s">
        <v>138</v>
      </c>
      <c r="C103" s="71"/>
      <c r="D103" s="110" t="n">
        <f aca="false">D72</f>
        <v>0.368</v>
      </c>
      <c r="E103" s="74" t="n">
        <f aca="false">E102*D103</f>
        <v>2.95329884072419</v>
      </c>
    </row>
    <row r="104" customFormat="false" ht="14.25" hidden="false" customHeight="false" outlineLevel="0" collapsed="false">
      <c r="A104" s="70" t="s">
        <v>83</v>
      </c>
      <c r="B104" s="71" t="s">
        <v>139</v>
      </c>
      <c r="C104" s="71"/>
      <c r="D104" s="112" t="n">
        <f aca="false">0.062%</f>
        <v>0.00062</v>
      </c>
      <c r="E104" s="74" t="n">
        <f aca="false">IF(L104=1,(E48*D104),(E48+E60)*D104)</f>
        <v>1.27945710646281</v>
      </c>
      <c r="J104" s="62"/>
      <c r="L104" s="0" t="n">
        <v>1</v>
      </c>
    </row>
    <row r="105" customFormat="false" ht="15" hidden="false" customHeight="false" outlineLevel="0" collapsed="false">
      <c r="A105" s="64" t="s">
        <v>140</v>
      </c>
      <c r="B105" s="64"/>
      <c r="C105" s="64"/>
      <c r="D105" s="64"/>
      <c r="E105" s="65" t="n">
        <f aca="false">SUM(E99:E104)</f>
        <v>91.9174598253583</v>
      </c>
      <c r="G105" s="240"/>
    </row>
    <row r="106" customFormat="false" ht="43.5" hidden="false" customHeight="true" outlineLevel="0" collapsed="false"/>
    <row r="107" customFormat="false" ht="15" hidden="false" customHeight="false" outlineLevel="0" collapsed="false">
      <c r="A107" s="46" t="s">
        <v>141</v>
      </c>
      <c r="B107" s="46"/>
      <c r="C107" s="46"/>
      <c r="D107" s="46"/>
      <c r="E107" s="46"/>
    </row>
    <row r="108" customFormat="false" ht="15" hidden="false" customHeight="false" outlineLevel="0" collapsed="false">
      <c r="A108" s="85" t="s">
        <v>142</v>
      </c>
      <c r="B108" s="85"/>
      <c r="C108" s="85"/>
      <c r="D108" s="85"/>
      <c r="E108" s="85"/>
    </row>
    <row r="109" customFormat="false" ht="7.5" hidden="false" customHeight="true" outlineLevel="0" collapsed="false">
      <c r="A109" s="86"/>
      <c r="B109" s="86"/>
      <c r="C109" s="86"/>
      <c r="D109" s="86"/>
      <c r="E109" s="86"/>
    </row>
    <row r="110" customFormat="false" ht="15" hidden="false" customHeight="false" outlineLevel="0" collapsed="false">
      <c r="A110" s="46" t="s">
        <v>143</v>
      </c>
      <c r="B110" s="46"/>
      <c r="C110" s="46"/>
      <c r="D110" s="46"/>
      <c r="E110" s="46"/>
    </row>
    <row r="111" customFormat="false" ht="15" hidden="false" customHeight="false" outlineLevel="0" collapsed="false">
      <c r="A111" s="47" t="s">
        <v>144</v>
      </c>
      <c r="B111" s="47"/>
      <c r="C111" s="47"/>
      <c r="D111" s="68" t="s">
        <v>76</v>
      </c>
      <c r="E111" s="69" t="s">
        <v>17</v>
      </c>
    </row>
    <row r="112" customFormat="false" ht="14.25" hidden="false" customHeight="false" outlineLevel="0" collapsed="false">
      <c r="A112" s="70" t="s">
        <v>27</v>
      </c>
      <c r="B112" s="71" t="s">
        <v>145</v>
      </c>
      <c r="C112" s="71"/>
      <c r="D112" s="111" t="n">
        <v>0.0833</v>
      </c>
      <c r="E112" s="74" t="n">
        <f aca="false">($E$48*D112)</f>
        <v>171.901253174761</v>
      </c>
      <c r="G112" s="247"/>
    </row>
    <row r="113" customFormat="false" ht="14.25" hidden="false" customHeight="false" outlineLevel="0" collapsed="false">
      <c r="A113" s="70" t="s">
        <v>29</v>
      </c>
      <c r="B113" s="71" t="s">
        <v>146</v>
      </c>
      <c r="C113" s="71"/>
      <c r="D113" s="112" t="n">
        <v>0.0139</v>
      </c>
      <c r="E113" s="74" t="n">
        <f aca="false">$E$48*D113</f>
        <v>28.6846028706985</v>
      </c>
      <c r="G113" s="62"/>
    </row>
    <row r="114" customFormat="false" ht="14.25" hidden="false" customHeight="false" outlineLevel="0" collapsed="false">
      <c r="A114" s="70" t="s">
        <v>32</v>
      </c>
      <c r="B114" s="71" t="s">
        <v>144</v>
      </c>
      <c r="C114" s="71"/>
      <c r="D114" s="112" t="n">
        <v>0.0028</v>
      </c>
      <c r="E114" s="74" t="n">
        <f aca="false">$E$48*D114</f>
        <v>5.77819338402559</v>
      </c>
      <c r="G114" s="62"/>
    </row>
    <row r="115" customFormat="false" ht="14.25" hidden="false" customHeight="false" outlineLevel="0" collapsed="false">
      <c r="A115" s="70" t="s">
        <v>34</v>
      </c>
      <c r="B115" s="71" t="s">
        <v>147</v>
      </c>
      <c r="C115" s="71"/>
      <c r="D115" s="112" t="n">
        <v>0.0002</v>
      </c>
      <c r="E115" s="74" t="n">
        <f aca="false">$E$48*D115</f>
        <v>0.412728098858971</v>
      </c>
      <c r="G115" s="62"/>
    </row>
    <row r="116" customFormat="false" ht="14.25" hidden="false" customHeight="false" outlineLevel="0" collapsed="false">
      <c r="A116" s="70" t="s">
        <v>81</v>
      </c>
      <c r="B116" s="71" t="s">
        <v>148</v>
      </c>
      <c r="C116" s="71"/>
      <c r="D116" s="112" t="n">
        <v>0.0007</v>
      </c>
      <c r="E116" s="74" t="n">
        <f aca="false">$E$48*D116</f>
        <v>1.4445483460064</v>
      </c>
      <c r="G116" s="62"/>
    </row>
    <row r="117" customFormat="false" ht="14.25" hidden="false" customHeight="false" outlineLevel="0" collapsed="false">
      <c r="A117" s="70" t="s">
        <v>83</v>
      </c>
      <c r="B117" s="71" t="s">
        <v>149</v>
      </c>
      <c r="C117" s="71"/>
      <c r="D117" s="112" t="n">
        <v>0.0029</v>
      </c>
      <c r="E117" s="74" t="n">
        <f aca="false">$E$48*D117</f>
        <v>5.98455743345507</v>
      </c>
      <c r="G117" s="62"/>
    </row>
    <row r="118" customFormat="false" ht="14.25" hidden="false" customHeight="false" outlineLevel="0" collapsed="false">
      <c r="A118" s="70" t="s">
        <v>85</v>
      </c>
      <c r="B118" s="71" t="s">
        <v>92</v>
      </c>
      <c r="C118" s="71"/>
      <c r="D118" s="112" t="n">
        <v>0</v>
      </c>
      <c r="E118" s="74" t="n">
        <f aca="false">$E$48*D118</f>
        <v>0</v>
      </c>
      <c r="G118" s="62"/>
    </row>
    <row r="119" customFormat="false" ht="15" hidden="false" customHeight="false" outlineLevel="0" collapsed="false">
      <c r="A119" s="64" t="s">
        <v>150</v>
      </c>
      <c r="B119" s="64"/>
      <c r="C119" s="64"/>
      <c r="D119" s="113" t="n">
        <f aca="false">SUM(D112:D118)</f>
        <v>0.1038</v>
      </c>
      <c r="E119" s="65" t="n">
        <f aca="false">SUM(E112:E118)</f>
        <v>214.205883307806</v>
      </c>
      <c r="G119" s="240"/>
    </row>
    <row r="120" customFormat="false" ht="7.5" hidden="false" customHeight="true" outlineLevel="0" collapsed="false">
      <c r="A120" s="86"/>
      <c r="B120" s="86"/>
      <c r="C120" s="86"/>
      <c r="D120" s="86"/>
      <c r="E120" s="86"/>
    </row>
    <row r="121" customFormat="false" ht="15" hidden="false" customHeight="false" outlineLevel="0" collapsed="false">
      <c r="A121" s="46" t="s">
        <v>151</v>
      </c>
      <c r="B121" s="46"/>
      <c r="C121" s="46"/>
      <c r="D121" s="46"/>
      <c r="E121" s="46"/>
    </row>
    <row r="122" customFormat="false" ht="15" hidden="false" customHeight="false" outlineLevel="0" collapsed="false">
      <c r="A122" s="47" t="s">
        <v>152</v>
      </c>
      <c r="B122" s="47"/>
      <c r="C122" s="47"/>
      <c r="D122" s="68" t="s">
        <v>153</v>
      </c>
      <c r="E122" s="69" t="s">
        <v>17</v>
      </c>
    </row>
    <row r="123" customFormat="false" ht="14.25" hidden="false" customHeight="false" outlineLevel="0" collapsed="false">
      <c r="A123" s="70" t="s">
        <v>27</v>
      </c>
      <c r="B123" s="71" t="s">
        <v>154</v>
      </c>
      <c r="C123" s="71"/>
      <c r="D123" s="114" t="n">
        <v>0</v>
      </c>
      <c r="E123" s="74" t="n">
        <f aca="false">E33*D123</f>
        <v>0</v>
      </c>
    </row>
    <row r="124" customFormat="false" ht="15" hidden="false" customHeight="false" outlineLevel="0" collapsed="false">
      <c r="A124" s="64" t="s">
        <v>155</v>
      </c>
      <c r="B124" s="64"/>
      <c r="C124" s="64"/>
      <c r="D124" s="115" t="n">
        <f aca="false">SUM(D123)</f>
        <v>0</v>
      </c>
      <c r="E124" s="65" t="n">
        <f aca="false">SUM(E123)</f>
        <v>0</v>
      </c>
    </row>
    <row r="125" customFormat="false" ht="7.5" hidden="false" customHeight="true" outlineLevel="0" collapsed="false">
      <c r="A125" s="116"/>
      <c r="B125" s="116"/>
      <c r="C125" s="116"/>
      <c r="D125" s="116"/>
      <c r="E125" s="116"/>
    </row>
    <row r="126" customFormat="false" ht="15" hidden="false" customHeight="false" outlineLevel="0" collapsed="false">
      <c r="A126" s="46" t="s">
        <v>156</v>
      </c>
      <c r="B126" s="46"/>
      <c r="C126" s="46"/>
      <c r="D126" s="46"/>
      <c r="E126" s="46"/>
    </row>
    <row r="127" customFormat="false" ht="15" hidden="false" customHeight="false" outlineLevel="0" collapsed="false">
      <c r="A127" s="47" t="s">
        <v>127</v>
      </c>
      <c r="B127" s="47"/>
      <c r="C127" s="47"/>
      <c r="D127" s="47"/>
      <c r="E127" s="69" t="s">
        <v>17</v>
      </c>
    </row>
    <row r="128" customFormat="false" ht="14.25" hidden="false" customHeight="false" outlineLevel="0" collapsed="false">
      <c r="A128" s="70" t="s">
        <v>157</v>
      </c>
      <c r="B128" s="109" t="s">
        <v>144</v>
      </c>
      <c r="C128" s="109"/>
      <c r="D128" s="109"/>
      <c r="E128" s="105" t="n">
        <f aca="false">E119</f>
        <v>214.205883307806</v>
      </c>
    </row>
    <row r="129" customFormat="false" ht="14.25" hidden="false" customHeight="false" outlineLevel="0" collapsed="false">
      <c r="A129" s="70" t="s">
        <v>158</v>
      </c>
      <c r="B129" s="71" t="s">
        <v>152</v>
      </c>
      <c r="C129" s="71"/>
      <c r="D129" s="71"/>
      <c r="E129" s="105" t="n">
        <f aca="false">E124</f>
        <v>0</v>
      </c>
    </row>
    <row r="130" customFormat="false" ht="15" hidden="false" customHeight="false" outlineLevel="0" collapsed="false">
      <c r="A130" s="117" t="s">
        <v>27</v>
      </c>
      <c r="B130" s="71" t="s">
        <v>102</v>
      </c>
      <c r="C130" s="71"/>
      <c r="D130" s="241" t="n">
        <f aca="false">D72</f>
        <v>0.368</v>
      </c>
      <c r="E130" s="118" t="n">
        <f aca="false">SUM(E128:E129)*D130</f>
        <v>78.8277650572725</v>
      </c>
    </row>
    <row r="131" customFormat="false" ht="15" hidden="false" customHeight="false" outlineLevel="0" collapsed="false">
      <c r="A131" s="64" t="s">
        <v>159</v>
      </c>
      <c r="B131" s="64"/>
      <c r="C131" s="64"/>
      <c r="D131" s="64"/>
      <c r="E131" s="65" t="n">
        <f aca="false">SUM(E128:E130)</f>
        <v>293.033648365078</v>
      </c>
    </row>
    <row r="132" customFormat="false" ht="46.5" hidden="false" customHeight="true" outlineLevel="0" collapsed="false"/>
    <row r="133" customFormat="false" ht="15" hidden="false" customHeight="false" outlineLevel="0" collapsed="false">
      <c r="A133" s="46" t="s">
        <v>160</v>
      </c>
      <c r="B133" s="46"/>
      <c r="C133" s="46"/>
      <c r="D133" s="46"/>
      <c r="E133" s="46"/>
    </row>
    <row r="134" customFormat="false" ht="15" hidden="false" customHeight="false" outlineLevel="0" collapsed="false">
      <c r="A134" s="47" t="s">
        <v>161</v>
      </c>
      <c r="B134" s="47"/>
      <c r="C134" s="47"/>
      <c r="D134" s="47"/>
      <c r="E134" s="69" t="s">
        <v>17</v>
      </c>
    </row>
    <row r="135" customFormat="false" ht="14.25" hidden="false" customHeight="false" outlineLevel="0" collapsed="false">
      <c r="A135" s="70" t="s">
        <v>27</v>
      </c>
      <c r="B135" s="71" t="s">
        <v>162</v>
      </c>
      <c r="C135" s="71"/>
      <c r="D135" s="71"/>
      <c r="E135" s="119"/>
      <c r="G135" s="62"/>
    </row>
    <row r="136" customFormat="false" ht="14.25" hidden="false" customHeight="false" outlineLevel="0" collapsed="false">
      <c r="A136" s="70" t="s">
        <v>29</v>
      </c>
      <c r="B136" s="71" t="s">
        <v>163</v>
      </c>
      <c r="C136" s="71"/>
      <c r="D136" s="71"/>
      <c r="E136" s="119"/>
      <c r="G136" s="62"/>
    </row>
    <row r="137" customFormat="false" ht="14.25" hidden="false" customHeight="false" outlineLevel="0" collapsed="false">
      <c r="A137" s="70" t="s">
        <v>32</v>
      </c>
      <c r="B137" s="71" t="s">
        <v>164</v>
      </c>
      <c r="C137" s="71"/>
      <c r="D137" s="71"/>
      <c r="E137" s="119"/>
      <c r="G137" s="62"/>
    </row>
    <row r="138" customFormat="false" ht="14.25" hidden="false" customHeight="false" outlineLevel="0" collapsed="false">
      <c r="A138" s="70" t="s">
        <v>34</v>
      </c>
      <c r="B138" s="71" t="s">
        <v>92</v>
      </c>
      <c r="C138" s="71"/>
      <c r="D138" s="71"/>
      <c r="E138" s="119"/>
    </row>
    <row r="139" customFormat="false" ht="15" hidden="false" customHeight="false" outlineLevel="0" collapsed="false">
      <c r="A139" s="64" t="s">
        <v>165</v>
      </c>
      <c r="B139" s="64"/>
      <c r="C139" s="64"/>
      <c r="D139" s="64"/>
      <c r="E139" s="65" t="n">
        <f aca="false">SUM(E135:E138)</f>
        <v>0</v>
      </c>
    </row>
    <row r="140" customFormat="false" ht="39.75" hidden="false" customHeight="true" outlineLevel="0" collapsed="false"/>
    <row r="141" customFormat="false" ht="15" hidden="false" customHeight="false" outlineLevel="0" collapsed="false">
      <c r="A141" s="46" t="s">
        <v>166</v>
      </c>
      <c r="B141" s="46"/>
      <c r="C141" s="46"/>
      <c r="D141" s="46"/>
      <c r="E141" s="46"/>
    </row>
    <row r="142" customFormat="false" ht="15" hidden="false" customHeight="false" outlineLevel="0" collapsed="false">
      <c r="A142" s="47" t="s">
        <v>167</v>
      </c>
      <c r="B142" s="47"/>
      <c r="C142" s="47"/>
      <c r="D142" s="68" t="s">
        <v>76</v>
      </c>
      <c r="E142" s="69" t="s">
        <v>17</v>
      </c>
    </row>
    <row r="143" customFormat="false" ht="14.25" hidden="false" customHeight="false" outlineLevel="0" collapsed="false">
      <c r="A143" s="70" t="s">
        <v>27</v>
      </c>
      <c r="B143" s="71" t="s">
        <v>168</v>
      </c>
      <c r="C143" s="71"/>
      <c r="D143" s="73" t="n">
        <v>0.03</v>
      </c>
      <c r="E143" s="105" t="n">
        <f aca="false">SUM(E48,E95,E105,E131,E139)*D143</f>
        <v>137.139988300888</v>
      </c>
      <c r="G143" s="62"/>
    </row>
    <row r="144" customFormat="false" ht="14.25" hidden="false" customHeight="false" outlineLevel="0" collapsed="false">
      <c r="A144" s="70" t="s">
        <v>29</v>
      </c>
      <c r="B144" s="71" t="s">
        <v>169</v>
      </c>
      <c r="C144" s="71"/>
      <c r="D144" s="73" t="n">
        <v>0.0679</v>
      </c>
      <c r="E144" s="105" t="n">
        <f aca="false">SUM(E48,E95,E105,E131,E139,E143)*D144</f>
        <v>319.705312059974</v>
      </c>
      <c r="G144" s="62"/>
    </row>
    <row r="145" customFormat="false" ht="14.25" hidden="false" customHeight="false" outlineLevel="0" collapsed="false">
      <c r="A145" s="70" t="s">
        <v>170</v>
      </c>
      <c r="B145" s="71" t="s">
        <v>171</v>
      </c>
      <c r="C145" s="71"/>
      <c r="D145" s="112" t="n">
        <v>0.0165</v>
      </c>
      <c r="E145" s="74" t="n">
        <f aca="false">+D145*$E$150</f>
        <v>94.5469413349776</v>
      </c>
      <c r="G145" s="248"/>
    </row>
    <row r="146" customFormat="false" ht="14.25" hidden="false" customHeight="false" outlineLevel="0" collapsed="false">
      <c r="A146" s="70" t="s">
        <v>172</v>
      </c>
      <c r="B146" s="71" t="s">
        <v>173</v>
      </c>
      <c r="C146" s="71"/>
      <c r="D146" s="112" t="n">
        <v>0.076</v>
      </c>
      <c r="E146" s="74" t="n">
        <f aca="false">+D146*$E$150</f>
        <v>435.488941906563</v>
      </c>
    </row>
    <row r="147" customFormat="false" ht="14.25" hidden="false" customHeight="false" outlineLevel="0" collapsed="false">
      <c r="A147" s="70" t="s">
        <v>174</v>
      </c>
      <c r="B147" s="71" t="s">
        <v>175</v>
      </c>
      <c r="C147" s="71"/>
      <c r="D147" s="112"/>
      <c r="E147" s="74" t="n">
        <f aca="false">+D147*$E$150</f>
        <v>0</v>
      </c>
    </row>
    <row r="148" customFormat="false" ht="14.25" hidden="false" customHeight="false" outlineLevel="0" collapsed="false">
      <c r="A148" s="70" t="s">
        <v>176</v>
      </c>
      <c r="B148" s="71" t="s">
        <v>177</v>
      </c>
      <c r="C148" s="71"/>
      <c r="D148" s="112" t="n">
        <v>0.03</v>
      </c>
      <c r="E148" s="74" t="n">
        <f aca="false">+D148*$E$150</f>
        <v>171.903529699959</v>
      </c>
    </row>
    <row r="149" customFormat="false" ht="14.25" hidden="false" customHeight="false" outlineLevel="0" collapsed="false">
      <c r="A149" s="70" t="s">
        <v>32</v>
      </c>
      <c r="B149" s="71" t="s">
        <v>178</v>
      </c>
      <c r="C149" s="71"/>
      <c r="D149" s="111" t="n">
        <f aca="false">SUM(D145:D148)</f>
        <v>0.1225</v>
      </c>
      <c r="E149" s="105" t="n">
        <f aca="false">SUM(E145:E148)</f>
        <v>701.9394129415</v>
      </c>
      <c r="G149" s="240"/>
    </row>
    <row r="150" customFormat="false" ht="15" hidden="false" customHeight="false" outlineLevel="0" collapsed="false">
      <c r="A150" s="117"/>
      <c r="B150" s="121" t="s">
        <v>179</v>
      </c>
      <c r="C150" s="121"/>
      <c r="D150" s="122" t="n">
        <f aca="false">1-D149</f>
        <v>0.8775</v>
      </c>
      <c r="E150" s="123" t="n">
        <f aca="false">(E154+E155+E156+E157+E158+E143+E144)/D150</f>
        <v>5730.11765666531</v>
      </c>
    </row>
    <row r="151" customFormat="false" ht="15" hidden="false" customHeight="false" outlineLevel="0" collapsed="false">
      <c r="A151" s="64" t="s">
        <v>180</v>
      </c>
      <c r="B151" s="64"/>
      <c r="C151" s="64"/>
      <c r="D151" s="113" t="n">
        <f aca="false">SUM(D143,D149,D144)</f>
        <v>0.2204</v>
      </c>
      <c r="E151" s="65" t="n">
        <f aca="false">SUM(E143,E144,E149)</f>
        <v>1158.78471330236</v>
      </c>
    </row>
    <row r="152" s="1" customFormat="true" ht="40.5" hidden="false" customHeight="true" outlineLevel="0" collapsed="false">
      <c r="A152" s="39"/>
      <c r="D152" s="40"/>
      <c r="E152" s="41"/>
    </row>
    <row r="153" s="1" customFormat="true" ht="15" hidden="false" customHeight="false" outlineLevel="0" collapsed="false">
      <c r="A153" s="124" t="s">
        <v>181</v>
      </c>
      <c r="B153" s="124"/>
      <c r="C153" s="124"/>
      <c r="D153" s="124"/>
      <c r="E153" s="124"/>
    </row>
    <row r="154" s="1" customFormat="true" ht="14.25" hidden="false" customHeight="false" outlineLevel="0" collapsed="false">
      <c r="A154" s="125" t="s">
        <v>27</v>
      </c>
      <c r="B154" s="126" t="s">
        <v>182</v>
      </c>
      <c r="C154" s="126"/>
      <c r="D154" s="126"/>
      <c r="E154" s="127" t="n">
        <f aca="false">E48</f>
        <v>2063.64049429485</v>
      </c>
    </row>
    <row r="155" s="1" customFormat="true" ht="14.25" hidden="false" customHeight="false" outlineLevel="0" collapsed="false">
      <c r="A155" s="125" t="s">
        <v>29</v>
      </c>
      <c r="B155" s="126" t="s">
        <v>183</v>
      </c>
      <c r="C155" s="126"/>
      <c r="D155" s="126"/>
      <c r="E155" s="127" t="n">
        <f aca="false">E95</f>
        <v>2122.74134087766</v>
      </c>
    </row>
    <row r="156" s="1" customFormat="true" ht="14.25" hidden="false" customHeight="false" outlineLevel="0" collapsed="false">
      <c r="A156" s="125" t="s">
        <v>32</v>
      </c>
      <c r="B156" s="126" t="s">
        <v>184</v>
      </c>
      <c r="C156" s="126"/>
      <c r="D156" s="126"/>
      <c r="E156" s="127" t="n">
        <f aca="false">E105</f>
        <v>91.9174598253583</v>
      </c>
    </row>
    <row r="157" s="1" customFormat="true" ht="14.25" hidden="false" customHeight="false" outlineLevel="0" collapsed="false">
      <c r="A157" s="125" t="s">
        <v>34</v>
      </c>
      <c r="B157" s="126" t="s">
        <v>185</v>
      </c>
      <c r="C157" s="126"/>
      <c r="D157" s="126"/>
      <c r="E157" s="127" t="n">
        <f aca="false">E131</f>
        <v>293.033648365078</v>
      </c>
    </row>
    <row r="158" s="1" customFormat="true" ht="14.25" hidden="false" customHeight="false" outlineLevel="0" collapsed="false">
      <c r="A158" s="125" t="s">
        <v>81</v>
      </c>
      <c r="B158" s="126" t="s">
        <v>186</v>
      </c>
      <c r="C158" s="126"/>
      <c r="D158" s="126"/>
      <c r="E158" s="127" t="n">
        <f aca="false">E139</f>
        <v>0</v>
      </c>
    </row>
    <row r="159" s="1" customFormat="true" ht="14.25" hidden="false" customHeight="false" outlineLevel="0" collapsed="false">
      <c r="A159" s="125" t="s">
        <v>83</v>
      </c>
      <c r="B159" s="126" t="s">
        <v>187</v>
      </c>
      <c r="C159" s="126"/>
      <c r="D159" s="126"/>
      <c r="E159" s="127" t="n">
        <f aca="false">E151</f>
        <v>1158.78471330236</v>
      </c>
    </row>
    <row r="160" s="1" customFormat="true" ht="15" hidden="false" customHeight="false" outlineLevel="0" collapsed="false">
      <c r="A160" s="128" t="s">
        <v>188</v>
      </c>
      <c r="B160" s="128"/>
      <c r="C160" s="128"/>
      <c r="D160" s="128"/>
      <c r="E160" s="129" t="n">
        <f aca="false">(SUM(E154:E158)+E143+E144)/(1-D149)</f>
        <v>5730.11765666531</v>
      </c>
    </row>
    <row r="161" s="1" customFormat="true" ht="15" hidden="false" customHeight="false" outlineLevel="0" collapsed="false">
      <c r="A161" s="83"/>
      <c r="B161" s="83"/>
      <c r="C161" s="83"/>
      <c r="D161" s="83"/>
      <c r="E161" s="84"/>
    </row>
    <row r="162" s="1" customFormat="true" ht="15" hidden="false" customHeight="false" outlineLevel="0" collapsed="false">
      <c r="A162" s="83"/>
      <c r="B162" s="83"/>
      <c r="C162" s="83"/>
      <c r="D162" s="83"/>
      <c r="E162" s="84"/>
    </row>
    <row r="163" s="1" customFormat="true" ht="15" hidden="false" customHeight="false" outlineLevel="0" collapsed="false">
      <c r="A163" s="83"/>
      <c r="B163" s="83"/>
      <c r="C163" s="83"/>
      <c r="D163" s="83"/>
      <c r="E163" s="84"/>
    </row>
    <row r="164" s="1" customFormat="true" ht="14.25" hidden="false" customHeight="false" outlineLevel="0" collapsed="false">
      <c r="A164" s="39"/>
      <c r="D164" s="40"/>
      <c r="E164" s="41"/>
    </row>
    <row r="165" s="1" customFormat="true" ht="15" hidden="false" customHeight="false" outlineLevel="0" collapsed="false">
      <c r="A165" s="124" t="s">
        <v>16</v>
      </c>
      <c r="B165" s="124"/>
      <c r="C165" s="124"/>
      <c r="D165" s="124"/>
      <c r="E165" s="124"/>
    </row>
    <row r="166" s="1" customFormat="true" ht="15" hidden="false" customHeight="false" outlineLevel="0" collapsed="false">
      <c r="A166" s="131" t="s">
        <v>6</v>
      </c>
      <c r="B166" s="131"/>
      <c r="C166" s="131"/>
      <c r="D166" s="68" t="s">
        <v>76</v>
      </c>
      <c r="E166" s="249" t="s">
        <v>17</v>
      </c>
    </row>
    <row r="167" s="1" customFormat="true" ht="14.25" hidden="false" customHeight="false" outlineLevel="0" collapsed="false">
      <c r="A167" s="125" t="s">
        <v>27</v>
      </c>
      <c r="B167" s="126" t="s">
        <v>18</v>
      </c>
      <c r="C167" s="126"/>
      <c r="D167" s="111" t="n">
        <f aca="false">D55</f>
        <v>0.0833</v>
      </c>
      <c r="E167" s="127" t="n">
        <f aca="false">E55</f>
        <v>171.901253174761</v>
      </c>
    </row>
    <row r="168" s="1" customFormat="true" ht="14.25" hidden="false" customHeight="false" outlineLevel="0" collapsed="false">
      <c r="A168" s="125" t="s">
        <v>29</v>
      </c>
      <c r="B168" s="126" t="s">
        <v>19</v>
      </c>
      <c r="C168" s="126"/>
      <c r="D168" s="111" t="n">
        <f aca="false">D56</f>
        <v>0.0833</v>
      </c>
      <c r="E168" s="127" t="n">
        <f aca="false">E56</f>
        <v>171.901253174761</v>
      </c>
    </row>
    <row r="169" s="1" customFormat="true" ht="14.25" hidden="false" customHeight="false" outlineLevel="0" collapsed="false">
      <c r="A169" s="125" t="s">
        <v>32</v>
      </c>
      <c r="B169" s="126" t="s">
        <v>20</v>
      </c>
      <c r="C169" s="126"/>
      <c r="D169" s="111" t="n">
        <f aca="false">D57</f>
        <v>0.0377</v>
      </c>
      <c r="E169" s="127" t="n">
        <f aca="false">E57</f>
        <v>77.799246634916</v>
      </c>
    </row>
    <row r="170" s="1" customFormat="true" ht="14.25" hidden="false" customHeight="false" outlineLevel="0" collapsed="false">
      <c r="A170" s="125" t="s">
        <v>34</v>
      </c>
      <c r="B170" s="126" t="s">
        <v>21</v>
      </c>
      <c r="C170" s="126"/>
      <c r="D170" s="111" t="n">
        <f aca="false">D101+D104</f>
        <v>0.03502</v>
      </c>
      <c r="E170" s="127" t="n">
        <f aca="false">E101+E104</f>
        <v>72.2686901102058</v>
      </c>
    </row>
    <row r="171" s="1" customFormat="true" ht="14.25" hidden="false" customHeight="false" outlineLevel="0" collapsed="false">
      <c r="A171" s="125" t="s">
        <v>81</v>
      </c>
      <c r="B171" s="126" t="s">
        <v>189</v>
      </c>
      <c r="C171" s="126"/>
      <c r="D171" s="111" t="n">
        <f aca="false">IF(D66=0.01,0.0739,IF(D66=0.02,0.076,IF(D66=0.03,0.0782,0)))</f>
        <v>0.0782</v>
      </c>
      <c r="E171" s="127" t="n">
        <f aca="false">E48*D171</f>
        <v>161.376686653858</v>
      </c>
    </row>
    <row r="172" s="1" customFormat="true" ht="15" hidden="false" customHeight="false" outlineLevel="0" collapsed="false">
      <c r="A172" s="128" t="s">
        <v>190</v>
      </c>
      <c r="B172" s="128"/>
      <c r="C172" s="128"/>
      <c r="D172" s="132" t="n">
        <f aca="false">SUM(D167:D171)</f>
        <v>0.31752</v>
      </c>
      <c r="E172" s="129" t="n">
        <f aca="false">SUM(E167:E171)</f>
        <v>655.247129748502</v>
      </c>
    </row>
    <row r="173" s="1" customFormat="true" ht="14.25" hidden="false" customHeight="false" outlineLevel="0" collapsed="false">
      <c r="A173" s="39"/>
      <c r="D173" s="40"/>
      <c r="E173" s="41"/>
    </row>
    <row r="174" s="1" customFormat="true" ht="15" hidden="false" customHeight="false" outlineLevel="0" collapsed="false">
      <c r="A174" s="140" t="s">
        <v>198</v>
      </c>
      <c r="B174" s="140"/>
      <c r="C174" s="140"/>
      <c r="D174" s="140"/>
      <c r="E174" s="140"/>
    </row>
    <row r="175" s="1" customFormat="true" ht="81" hidden="false" customHeight="true" outlineLevel="0" collapsed="false">
      <c r="A175" s="141" t="s">
        <v>37</v>
      </c>
      <c r="B175" s="142" t="s">
        <v>472</v>
      </c>
      <c r="C175" s="142"/>
      <c r="D175" s="142"/>
      <c r="E175" s="142"/>
    </row>
    <row r="176" s="1" customFormat="true" ht="14.25" hidden="false" customHeight="false" outlineLevel="0" collapsed="false">
      <c r="A176" s="141" t="s">
        <v>40</v>
      </c>
      <c r="B176" s="143"/>
      <c r="C176" s="143"/>
      <c r="D176" s="143"/>
      <c r="E176" s="143"/>
    </row>
    <row r="177" s="1" customFormat="true" ht="14.25" hidden="false" customHeight="false" outlineLevel="0" collapsed="false">
      <c r="A177" s="141" t="s">
        <v>42</v>
      </c>
      <c r="B177" s="143"/>
      <c r="C177" s="143"/>
      <c r="D177" s="143"/>
      <c r="E177" s="143"/>
    </row>
    <row r="178" s="1" customFormat="true" ht="14.25" hidden="false" customHeight="false" outlineLevel="0" collapsed="false">
      <c r="A178" s="141" t="s">
        <v>45</v>
      </c>
      <c r="B178" s="143"/>
      <c r="C178" s="143"/>
      <c r="D178" s="143"/>
      <c r="E178" s="143"/>
    </row>
    <row r="179" s="1" customFormat="true" ht="14.25" hidden="false" customHeight="false" outlineLevel="0" collapsed="false">
      <c r="A179" s="141" t="s">
        <v>48</v>
      </c>
      <c r="B179" s="143"/>
      <c r="C179" s="143"/>
      <c r="D179" s="143"/>
      <c r="E179" s="143"/>
    </row>
    <row r="180" s="1" customFormat="true" ht="14.25" hidden="false" customHeight="false" outlineLevel="0" collapsed="false">
      <c r="A180" s="141" t="s">
        <v>51</v>
      </c>
      <c r="B180" s="143"/>
      <c r="C180" s="143"/>
      <c r="D180" s="143"/>
      <c r="E180" s="143"/>
    </row>
  </sheetData>
  <mergeCells count="178">
    <mergeCell ref="A1:E1"/>
    <mergeCell ref="A2:E2"/>
    <mergeCell ref="A4:E4"/>
    <mergeCell ref="A6:E6"/>
    <mergeCell ref="B7:C7"/>
    <mergeCell ref="D7:E7"/>
    <mergeCell ref="B8:C8"/>
    <mergeCell ref="D8:E8"/>
    <mergeCell ref="B9:C9"/>
    <mergeCell ref="D9:E9"/>
    <mergeCell ref="B10:C10"/>
    <mergeCell ref="D10:E10"/>
    <mergeCell ref="A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A19:E19"/>
    <mergeCell ref="A20:E20"/>
    <mergeCell ref="B21:D21"/>
    <mergeCell ref="A22:E22"/>
    <mergeCell ref="B23:D23"/>
    <mergeCell ref="B24:D24"/>
    <mergeCell ref="B25:D25"/>
    <mergeCell ref="A26:E26"/>
    <mergeCell ref="B27:D27"/>
    <mergeCell ref="B28:D28"/>
    <mergeCell ref="B29:D29"/>
    <mergeCell ref="A30:E30"/>
    <mergeCell ref="B31:C31"/>
    <mergeCell ref="A32:E32"/>
    <mergeCell ref="A33:D33"/>
    <mergeCell ref="A35:E35"/>
    <mergeCell ref="A36:C36"/>
    <mergeCell ref="B37:D37"/>
    <mergeCell ref="B38:C38"/>
    <mergeCell ref="G38:I38"/>
    <mergeCell ref="B39:C39"/>
    <mergeCell ref="C40:C41"/>
    <mergeCell ref="D40:D41"/>
    <mergeCell ref="G41:I41"/>
    <mergeCell ref="A42:A43"/>
    <mergeCell ref="B42:B43"/>
    <mergeCell ref="B46:D46"/>
    <mergeCell ref="B47:D47"/>
    <mergeCell ref="A48:D48"/>
    <mergeCell ref="A50:E50"/>
    <mergeCell ref="A51:E51"/>
    <mergeCell ref="A52:E52"/>
    <mergeCell ref="A53:E53"/>
    <mergeCell ref="A54:C54"/>
    <mergeCell ref="B55:C55"/>
    <mergeCell ref="B56:C56"/>
    <mergeCell ref="B57:C57"/>
    <mergeCell ref="B58:C58"/>
    <mergeCell ref="B59:C59"/>
    <mergeCell ref="A60:D60"/>
    <mergeCell ref="A61:E61"/>
    <mergeCell ref="A62:E62"/>
    <mergeCell ref="A63:C63"/>
    <mergeCell ref="B64:C64"/>
    <mergeCell ref="B65:C65"/>
    <mergeCell ref="B66:C66"/>
    <mergeCell ref="B67:C67"/>
    <mergeCell ref="B69:C69"/>
    <mergeCell ref="B70:C70"/>
    <mergeCell ref="B71:C71"/>
    <mergeCell ref="A72:C72"/>
    <mergeCell ref="A73:E73"/>
    <mergeCell ref="A74:E74"/>
    <mergeCell ref="A75:C75"/>
    <mergeCell ref="A76:A78"/>
    <mergeCell ref="C76:C77"/>
    <mergeCell ref="D76:D77"/>
    <mergeCell ref="B78:D78"/>
    <mergeCell ref="A79:A81"/>
    <mergeCell ref="C79:C80"/>
    <mergeCell ref="D79:D80"/>
    <mergeCell ref="B81:D81"/>
    <mergeCell ref="B82:D82"/>
    <mergeCell ref="B83:D83"/>
    <mergeCell ref="B84:D84"/>
    <mergeCell ref="B85:D85"/>
    <mergeCell ref="B86:D86"/>
    <mergeCell ref="B87:D87"/>
    <mergeCell ref="A88:D88"/>
    <mergeCell ref="A89:E89"/>
    <mergeCell ref="A90:E90"/>
    <mergeCell ref="A91:D91"/>
    <mergeCell ref="B92:D92"/>
    <mergeCell ref="B93:D93"/>
    <mergeCell ref="B94:D94"/>
    <mergeCell ref="A95:D95"/>
    <mergeCell ref="A97:E97"/>
    <mergeCell ref="A98:C98"/>
    <mergeCell ref="G98:I98"/>
    <mergeCell ref="B99:C99"/>
    <mergeCell ref="G99:I99"/>
    <mergeCell ref="B100:C100"/>
    <mergeCell ref="B101:C101"/>
    <mergeCell ref="B102:C102"/>
    <mergeCell ref="B103:C103"/>
    <mergeCell ref="B104:C104"/>
    <mergeCell ref="A105:D105"/>
    <mergeCell ref="A107:E107"/>
    <mergeCell ref="A108:E108"/>
    <mergeCell ref="A109:E109"/>
    <mergeCell ref="A110:E110"/>
    <mergeCell ref="A111:C111"/>
    <mergeCell ref="B112:C112"/>
    <mergeCell ref="B113:C113"/>
    <mergeCell ref="B114:C114"/>
    <mergeCell ref="B115:C115"/>
    <mergeCell ref="B116:C116"/>
    <mergeCell ref="B117:C117"/>
    <mergeCell ref="B118:C118"/>
    <mergeCell ref="A119:C119"/>
    <mergeCell ref="A120:E120"/>
    <mergeCell ref="A121:E121"/>
    <mergeCell ref="A122:C122"/>
    <mergeCell ref="B123:C123"/>
    <mergeCell ref="A124:C124"/>
    <mergeCell ref="A125:E125"/>
    <mergeCell ref="A126:E126"/>
    <mergeCell ref="A127:D127"/>
    <mergeCell ref="B128:D128"/>
    <mergeCell ref="B129:D129"/>
    <mergeCell ref="B130:C130"/>
    <mergeCell ref="A131:D131"/>
    <mergeCell ref="A133:E133"/>
    <mergeCell ref="A134:D134"/>
    <mergeCell ref="B135:D135"/>
    <mergeCell ref="B136:D136"/>
    <mergeCell ref="B137:D137"/>
    <mergeCell ref="B138:D138"/>
    <mergeCell ref="A139:D139"/>
    <mergeCell ref="A141:E141"/>
    <mergeCell ref="A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A151:C151"/>
    <mergeCell ref="A153:E153"/>
    <mergeCell ref="B154:D154"/>
    <mergeCell ref="B155:D155"/>
    <mergeCell ref="B156:D156"/>
    <mergeCell ref="B157:D157"/>
    <mergeCell ref="B158:D158"/>
    <mergeCell ref="B159:D159"/>
    <mergeCell ref="A160:D160"/>
    <mergeCell ref="A165:E165"/>
    <mergeCell ref="A166:C166"/>
    <mergeCell ref="B167:C167"/>
    <mergeCell ref="B168:C168"/>
    <mergeCell ref="B169:C169"/>
    <mergeCell ref="B170:C170"/>
    <mergeCell ref="B171:C171"/>
    <mergeCell ref="A172:C172"/>
    <mergeCell ref="A174:E174"/>
    <mergeCell ref="B175:E175"/>
    <mergeCell ref="B176:E176"/>
    <mergeCell ref="B177:E177"/>
    <mergeCell ref="B178:E178"/>
    <mergeCell ref="B179:E179"/>
    <mergeCell ref="B180:E180"/>
  </mergeCells>
  <conditionalFormatting sqref="D58">
    <cfRule type="cellIs" priority="2" operator="notEqual" aboveAverage="0" equalAverage="0" bottom="0" percent="0" rank="0" text="" dxfId="4">
      <formula>0.121</formula>
    </cfRule>
    <cfRule type="cellIs" priority="3" operator="equal" aboveAverage="0" equalAverage="0" bottom="0" percent="0" rank="0" text="" dxfId="5">
      <formula>0.121</formula>
    </cfRule>
  </conditionalFormatting>
  <printOptions headings="false" gridLines="false" gridLinesSet="true" horizontalCentered="true" verticalCentered="false"/>
  <pageMargins left="0.7" right="0.7" top="0.75" bottom="0.75" header="0.3" footer="0.3"/>
  <pageSetup paperSize="9" scale="100" fitToWidth="1" fitToHeight="0" pageOrder="overThenDown" orientation="landscape" blackAndWhite="false" draft="false" cellComments="none" horizontalDpi="300" verticalDpi="300" copies="1"/>
  <headerFooter differentFirst="false" differentOddEven="false">
    <oddHeader>&amp;C&amp;A</oddHeader>
    <oddFooter>&amp;CPágina &amp;P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77"/>
  <sheetViews>
    <sheetView showFormulas="false" showGridLines="fals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E29" activeCellId="0" sqref="E29"/>
    </sheetView>
  </sheetViews>
  <sheetFormatPr defaultColWidth="10.7578125" defaultRowHeight="14.25" zeroHeight="false" outlineLevelRow="0" outlineLevelCol="0"/>
  <cols>
    <col collapsed="false" customWidth="true" hidden="false" outlineLevel="0" max="1" min="1" style="39" width="3.75"/>
    <col collapsed="false" customWidth="true" hidden="false" outlineLevel="0" max="2" min="2" style="0" width="39.5"/>
    <col collapsed="false" customWidth="true" hidden="false" outlineLevel="0" max="3" min="3" style="1" width="13.25"/>
    <col collapsed="false" customWidth="true" hidden="false" outlineLevel="0" max="4" min="4" style="40" width="17.37"/>
    <col collapsed="false" customWidth="true" hidden="false" outlineLevel="0" max="5" min="5" style="41" width="14.5"/>
    <col collapsed="false" customWidth="true" hidden="true" outlineLevel="0" max="6" min="6" style="1" width="3.38"/>
    <col collapsed="false" customWidth="true" hidden="false" outlineLevel="0" max="7" min="7" style="0" width="13.12"/>
    <col collapsed="false" customWidth="true" hidden="false" outlineLevel="0" max="9" min="9" style="0" width="17.62"/>
    <col collapsed="false" customWidth="true" hidden="false" outlineLevel="0" max="10" min="10" style="0" width="22.25"/>
    <col collapsed="false" customWidth="true" hidden="true" outlineLevel="0" max="11" min="11" style="0" width="50.87"/>
    <col collapsed="false" customWidth="true" hidden="true" outlineLevel="0" max="12" min="12" style="0" width="17.25"/>
  </cols>
  <sheetData>
    <row r="1" customFormat="false" ht="15" hidden="false" customHeight="false" outlineLevel="0" collapsed="false">
      <c r="A1" s="42" t="str">
        <f aca="false">Globalizadora!A5</f>
        <v>Processo Administrativo: 23503.000998/2024-62</v>
      </c>
      <c r="B1" s="42"/>
      <c r="C1" s="42"/>
      <c r="D1" s="42"/>
      <c r="E1" s="42"/>
    </row>
    <row r="2" customFormat="false" ht="15" hidden="false" customHeight="false" outlineLevel="0" collapsed="false">
      <c r="A2" s="43" t="str">
        <f aca="false">Globalizadora!A6</f>
        <v>Pregão Eletrônico Nº:</v>
      </c>
      <c r="B2" s="43"/>
      <c r="C2" s="43"/>
      <c r="D2" s="43"/>
      <c r="E2" s="43"/>
    </row>
    <row r="4" customFormat="false" ht="15" hidden="false" customHeight="false" outlineLevel="0" collapsed="false">
      <c r="A4" s="44" t="s">
        <v>474</v>
      </c>
      <c r="B4" s="44"/>
      <c r="C4" s="44"/>
      <c r="D4" s="44"/>
      <c r="E4" s="44"/>
    </row>
    <row r="5" customFormat="false" ht="4.5" hidden="false" customHeight="true" outlineLevel="0" collapsed="false">
      <c r="A5" s="45"/>
    </row>
    <row r="6" customFormat="false" ht="15" hidden="false" customHeight="false" outlineLevel="0" collapsed="false">
      <c r="A6" s="46" t="s">
        <v>26</v>
      </c>
      <c r="B6" s="46"/>
      <c r="C6" s="46"/>
      <c r="D6" s="46"/>
      <c r="E6" s="46"/>
    </row>
    <row r="7" customFormat="false" ht="15" hidden="false" customHeight="false" outlineLevel="0" collapsed="false">
      <c r="A7" s="47" t="s">
        <v>27</v>
      </c>
      <c r="B7" s="48" t="s">
        <v>28</v>
      </c>
      <c r="C7" s="48"/>
      <c r="D7" s="49"/>
      <c r="E7" s="49"/>
    </row>
    <row r="8" customFormat="false" ht="15" hidden="false" customHeight="false" outlineLevel="0" collapsed="false">
      <c r="A8" s="47" t="s">
        <v>29</v>
      </c>
      <c r="B8" s="48" t="s">
        <v>30</v>
      </c>
      <c r="C8" s="48"/>
      <c r="D8" s="234" t="s">
        <v>456</v>
      </c>
      <c r="E8" s="234"/>
    </row>
    <row r="9" customFormat="false" ht="15" hidden="false" customHeight="false" outlineLevel="0" collapsed="false">
      <c r="A9" s="47" t="s">
        <v>32</v>
      </c>
      <c r="B9" s="48" t="s">
        <v>33</v>
      </c>
      <c r="C9" s="48"/>
      <c r="D9" s="50" t="n">
        <v>2025</v>
      </c>
      <c r="E9" s="50"/>
    </row>
    <row r="10" customFormat="false" ht="15" hidden="false" customHeight="false" outlineLevel="0" collapsed="false">
      <c r="A10" s="47" t="s">
        <v>34</v>
      </c>
      <c r="B10" s="51" t="s">
        <v>35</v>
      </c>
      <c r="C10" s="51"/>
      <c r="D10" s="50" t="n">
        <v>60</v>
      </c>
      <c r="E10" s="50"/>
    </row>
    <row r="11" customFormat="false" ht="15" hidden="false" customHeight="false" outlineLevel="0" collapsed="false">
      <c r="A11" s="46" t="s">
        <v>36</v>
      </c>
      <c r="B11" s="46"/>
      <c r="C11" s="46"/>
      <c r="D11" s="46"/>
      <c r="E11" s="46"/>
    </row>
    <row r="12" customFormat="false" ht="15" hidden="false" customHeight="false" outlineLevel="0" collapsed="false">
      <c r="A12" s="47" t="s">
        <v>37</v>
      </c>
      <c r="B12" s="48" t="s">
        <v>38</v>
      </c>
      <c r="C12" s="48"/>
      <c r="D12" s="52" t="s">
        <v>475</v>
      </c>
      <c r="E12" s="52"/>
    </row>
    <row r="13" customFormat="false" ht="15" hidden="false" customHeight="false" outlineLevel="0" collapsed="false">
      <c r="A13" s="47" t="s">
        <v>40</v>
      </c>
      <c r="B13" s="48" t="s">
        <v>41</v>
      </c>
      <c r="C13" s="48"/>
      <c r="D13" s="235" t="n">
        <v>2603.97</v>
      </c>
      <c r="E13" s="235"/>
    </row>
    <row r="14" customFormat="false" ht="13.5" hidden="false" customHeight="true" outlineLevel="0" collapsed="false">
      <c r="A14" s="47" t="s">
        <v>42</v>
      </c>
      <c r="B14" s="48" t="s">
        <v>43</v>
      </c>
      <c r="C14" s="48"/>
      <c r="D14" s="54" t="s">
        <v>476</v>
      </c>
      <c r="E14" s="54"/>
    </row>
    <row r="15" customFormat="false" ht="15" hidden="false" customHeight="false" outlineLevel="0" collapsed="false">
      <c r="A15" s="47" t="s">
        <v>45</v>
      </c>
      <c r="B15" s="48" t="s">
        <v>46</v>
      </c>
      <c r="C15" s="48"/>
      <c r="D15" s="55" t="s">
        <v>47</v>
      </c>
      <c r="E15" s="55"/>
    </row>
    <row r="16" customFormat="false" ht="13.5" hidden="false" customHeight="true" outlineLevel="0" collapsed="false">
      <c r="A16" s="47" t="s">
        <v>48</v>
      </c>
      <c r="B16" s="48" t="s">
        <v>49</v>
      </c>
      <c r="C16" s="48"/>
      <c r="D16" s="250" t="s">
        <v>477</v>
      </c>
      <c r="E16" s="250"/>
      <c r="G16" s="219"/>
    </row>
    <row r="17" customFormat="false" ht="26.25" hidden="false" customHeight="true" outlineLevel="0" collapsed="false">
      <c r="A17" s="56" t="s">
        <v>51</v>
      </c>
      <c r="B17" s="51" t="s">
        <v>52</v>
      </c>
      <c r="C17" s="51"/>
      <c r="D17" s="57" t="s">
        <v>53</v>
      </c>
      <c r="E17" s="57"/>
    </row>
    <row r="18" customFormat="false" ht="15" hidden="false" customHeight="false" outlineLevel="0" collapsed="false">
      <c r="A18" s="45"/>
    </row>
    <row r="19" customFormat="false" ht="15" hidden="false" customHeight="false" outlineLevel="0" collapsed="false">
      <c r="A19" s="46" t="s">
        <v>54</v>
      </c>
      <c r="B19" s="46"/>
      <c r="C19" s="46"/>
      <c r="D19" s="46"/>
      <c r="E19" s="46"/>
    </row>
    <row r="20" customFormat="false" ht="7.5" hidden="false" customHeight="true" outlineLevel="0" collapsed="false">
      <c r="A20" s="58"/>
      <c r="B20" s="58"/>
      <c r="C20" s="58"/>
      <c r="D20" s="58"/>
      <c r="E20" s="58"/>
    </row>
    <row r="21" customFormat="false" ht="15" hidden="false" customHeight="false" outlineLevel="0" collapsed="false">
      <c r="A21" s="47" t="s">
        <v>37</v>
      </c>
      <c r="B21" s="59" t="s">
        <v>55</v>
      </c>
      <c r="C21" s="59"/>
      <c r="D21" s="59"/>
      <c r="E21" s="60" t="s">
        <v>56</v>
      </c>
    </row>
    <row r="22" customFormat="false" ht="7.5" hidden="false" customHeight="true" outlineLevel="0" collapsed="false">
      <c r="A22" s="58"/>
      <c r="B22" s="58"/>
      <c r="C22" s="58"/>
      <c r="D22" s="58"/>
      <c r="E22" s="58"/>
    </row>
    <row r="23" customFormat="false" ht="15" hidden="false" customHeight="false" outlineLevel="0" collapsed="false">
      <c r="A23" s="47" t="s">
        <v>40</v>
      </c>
      <c r="B23" s="59" t="s">
        <v>57</v>
      </c>
      <c r="C23" s="59"/>
      <c r="D23" s="59"/>
      <c r="E23" s="50" t="s">
        <v>58</v>
      </c>
    </row>
    <row r="24" customFormat="false" ht="15" hidden="false" customHeight="false" outlineLevel="0" collapsed="false">
      <c r="A24" s="47" t="s">
        <v>42</v>
      </c>
      <c r="B24" s="59" t="s">
        <v>59</v>
      </c>
      <c r="C24" s="59"/>
      <c r="D24" s="59"/>
      <c r="E24" s="50" t="n">
        <v>44</v>
      </c>
    </row>
    <row r="25" customFormat="false" ht="15" hidden="false" customHeight="false" outlineLevel="0" collapsed="false">
      <c r="A25" s="47" t="s">
        <v>45</v>
      </c>
      <c r="B25" s="59" t="s">
        <v>60</v>
      </c>
      <c r="C25" s="59"/>
      <c r="D25" s="59"/>
      <c r="E25" s="50" t="n">
        <v>2</v>
      </c>
    </row>
    <row r="26" customFormat="false" ht="7.5" hidden="false" customHeight="true" outlineLevel="0" collapsed="false">
      <c r="A26" s="58"/>
      <c r="B26" s="58"/>
      <c r="C26" s="58"/>
      <c r="D26" s="58"/>
      <c r="E26" s="58"/>
    </row>
    <row r="27" customFormat="false" ht="15" hidden="false" customHeight="false" outlineLevel="0" collapsed="false">
      <c r="A27" s="47" t="s">
        <v>48</v>
      </c>
      <c r="B27" s="59" t="s">
        <v>62</v>
      </c>
      <c r="C27" s="59"/>
      <c r="D27" s="59"/>
      <c r="E27" s="60" t="n">
        <v>3.5</v>
      </c>
    </row>
    <row r="28" customFormat="false" ht="15" hidden="false" customHeight="false" outlineLevel="0" collapsed="false">
      <c r="A28" s="47" t="s">
        <v>51</v>
      </c>
      <c r="B28" s="59" t="s">
        <v>63</v>
      </c>
      <c r="C28" s="59"/>
      <c r="D28" s="59"/>
      <c r="E28" s="50" t="n">
        <v>2</v>
      </c>
    </row>
    <row r="29" customFormat="false" ht="15" hidden="false" customHeight="false" outlineLevel="0" collapsed="false">
      <c r="A29" s="47" t="s">
        <v>64</v>
      </c>
      <c r="B29" s="59" t="s">
        <v>65</v>
      </c>
      <c r="C29" s="59"/>
      <c r="D29" s="59"/>
      <c r="E29" s="60" t="n">
        <v>29.15</v>
      </c>
      <c r="G29" s="62"/>
    </row>
    <row r="30" customFormat="false" ht="7.5" hidden="false" customHeight="true" outlineLevel="0" collapsed="false">
      <c r="A30" s="58"/>
      <c r="B30" s="58"/>
      <c r="C30" s="58"/>
      <c r="D30" s="58"/>
      <c r="E30" s="58"/>
    </row>
    <row r="31" customFormat="false" ht="15" hidden="false" customHeight="false" outlineLevel="0" collapsed="false">
      <c r="A31" s="47" t="s">
        <v>66</v>
      </c>
      <c r="B31" s="59" t="s">
        <v>67</v>
      </c>
      <c r="C31" s="59"/>
      <c r="D31" s="63" t="s">
        <v>68</v>
      </c>
      <c r="E31" s="60" t="n">
        <v>1412</v>
      </c>
    </row>
    <row r="32" customFormat="false" ht="7.5" hidden="false" customHeight="true" outlineLevel="0" collapsed="false">
      <c r="A32" s="58"/>
      <c r="B32" s="58"/>
      <c r="C32" s="58"/>
      <c r="D32" s="58"/>
      <c r="E32" s="58"/>
    </row>
    <row r="33" customFormat="false" ht="15" hidden="false" customHeight="false" outlineLevel="0" collapsed="false">
      <c r="A33" s="64" t="s">
        <v>69</v>
      </c>
      <c r="B33" s="64"/>
      <c r="C33" s="64"/>
      <c r="D33" s="64"/>
      <c r="E33" s="65" t="n">
        <f aca="false">(E37+E38+E39)/(E24*5)</f>
        <v>11.8362272727273</v>
      </c>
    </row>
    <row r="34" customFormat="false" ht="14.25" hidden="false" customHeight="false" outlineLevel="0" collapsed="false">
      <c r="A34" s="66"/>
    </row>
    <row r="35" customFormat="false" ht="15" hidden="false" customHeight="false" outlineLevel="0" collapsed="false">
      <c r="A35" s="46" t="s">
        <v>70</v>
      </c>
      <c r="B35" s="46"/>
      <c r="C35" s="46"/>
      <c r="D35" s="46"/>
      <c r="E35" s="46"/>
    </row>
    <row r="36" customFormat="false" ht="15" hidden="false" customHeight="false" outlineLevel="0" collapsed="false">
      <c r="A36" s="47" t="s">
        <v>75</v>
      </c>
      <c r="B36" s="47"/>
      <c r="C36" s="47"/>
      <c r="D36" s="68" t="s">
        <v>76</v>
      </c>
      <c r="E36" s="69" t="s">
        <v>17</v>
      </c>
    </row>
    <row r="37" customFormat="false" ht="15" hidden="false" customHeight="false" outlineLevel="0" collapsed="false">
      <c r="A37" s="70" t="s">
        <v>27</v>
      </c>
      <c r="B37" s="71" t="s">
        <v>77</v>
      </c>
      <c r="C37" s="71"/>
      <c r="D37" s="71"/>
      <c r="E37" s="72" t="n">
        <f aca="false">D13</f>
        <v>2603.97</v>
      </c>
    </row>
    <row r="38" customFormat="false" ht="14.25" hidden="false" customHeight="false" outlineLevel="0" collapsed="false">
      <c r="A38" s="70" t="s">
        <v>29</v>
      </c>
      <c r="B38" s="71" t="s">
        <v>78</v>
      </c>
      <c r="C38" s="71"/>
      <c r="D38" s="251" t="n">
        <v>0</v>
      </c>
      <c r="E38" s="74" t="n">
        <f aca="false">E37*D38</f>
        <v>0</v>
      </c>
      <c r="G38" s="236"/>
      <c r="H38" s="236"/>
      <c r="I38" s="236"/>
      <c r="K38" s="0" t="s">
        <v>460</v>
      </c>
      <c r="L38" s="0" t="s">
        <v>461</v>
      </c>
    </row>
    <row r="39" customFormat="false" ht="14.25" hidden="false" customHeight="false" outlineLevel="0" collapsed="false">
      <c r="A39" s="70" t="s">
        <v>32</v>
      </c>
      <c r="B39" s="71" t="s">
        <v>79</v>
      </c>
      <c r="C39" s="71"/>
      <c r="D39" s="251" t="n">
        <v>0</v>
      </c>
      <c r="E39" s="74" t="n">
        <f aca="false">IF(L39=1,E31*D39,E37*D39)</f>
        <v>0</v>
      </c>
      <c r="K39" s="0" t="s">
        <v>462</v>
      </c>
      <c r="L39" s="0" t="n">
        <v>1</v>
      </c>
    </row>
    <row r="40" customFormat="false" ht="14.25" hidden="false" customHeight="false" outlineLevel="0" collapsed="false">
      <c r="A40" s="70" t="s">
        <v>34</v>
      </c>
      <c r="B40" s="76" t="s">
        <v>80</v>
      </c>
      <c r="C40" s="17" t="n">
        <v>0</v>
      </c>
      <c r="D40" s="252" t="n">
        <v>0.2</v>
      </c>
      <c r="E40" s="74" t="n">
        <f aca="false">E33*D40*C40</f>
        <v>0</v>
      </c>
      <c r="K40" s="0" t="s">
        <v>464</v>
      </c>
    </row>
    <row r="41" customFormat="false" ht="14.25" hidden="false" customHeight="false" outlineLevel="0" collapsed="false">
      <c r="A41" s="70" t="s">
        <v>81</v>
      </c>
      <c r="B41" s="76" t="s">
        <v>82</v>
      </c>
      <c r="C41" s="17"/>
      <c r="D41" s="252"/>
      <c r="E41" s="74" t="n">
        <f aca="false">(((E33*1.14285714)*D40)-(E33*D40))*C40</f>
        <v>0</v>
      </c>
      <c r="G41" s="236"/>
      <c r="H41" s="236"/>
      <c r="I41" s="236"/>
      <c r="K41" s="0" t="s">
        <v>466</v>
      </c>
      <c r="L41" s="0" t="s">
        <v>461</v>
      </c>
    </row>
    <row r="42" customFormat="false" ht="14.25" hidden="false" customHeight="false" outlineLevel="0" collapsed="false">
      <c r="A42" s="78" t="s">
        <v>83</v>
      </c>
      <c r="B42" s="71" t="s">
        <v>84</v>
      </c>
      <c r="C42" s="79" t="n">
        <v>0</v>
      </c>
      <c r="D42" s="253" t="n">
        <v>0.6</v>
      </c>
      <c r="E42" s="74" t="n">
        <f aca="false">IF(L42=1,($E$33+($E$33*D42))*C42,($E$33*D42)*C42)</f>
        <v>0</v>
      </c>
      <c r="K42" s="0" t="s">
        <v>467</v>
      </c>
      <c r="L42" s="0" t="n">
        <v>2</v>
      </c>
    </row>
    <row r="43" customFormat="false" ht="14.25" hidden="false" customHeight="false" outlineLevel="0" collapsed="false">
      <c r="A43" s="78"/>
      <c r="B43" s="71"/>
      <c r="C43" s="79" t="n">
        <v>0</v>
      </c>
      <c r="D43" s="253" t="n">
        <v>1</v>
      </c>
      <c r="E43" s="74" t="n">
        <f aca="false">IF(L43=1,($E$33+($E$33*D43))*C43,($E$33*D43)*C43)</f>
        <v>0</v>
      </c>
      <c r="K43" s="0" t="s">
        <v>468</v>
      </c>
      <c r="L43" s="0" t="n">
        <v>2</v>
      </c>
    </row>
    <row r="44" customFormat="false" ht="14.25" hidden="false" customHeight="false" outlineLevel="0" collapsed="false">
      <c r="A44" s="78" t="s">
        <v>85</v>
      </c>
      <c r="B44" s="71" t="s">
        <v>86</v>
      </c>
      <c r="C44" s="79" t="n">
        <v>0</v>
      </c>
      <c r="D44" s="253" t="n">
        <v>1</v>
      </c>
      <c r="E44" s="74" t="n">
        <f aca="false">IF(L44=1,($E$33+($E$33*D44))*C44,($E$33*D44)*C44)</f>
        <v>0</v>
      </c>
      <c r="L44" s="0" t="n">
        <v>2</v>
      </c>
    </row>
    <row r="45" customFormat="false" ht="14.25" hidden="false" customHeight="false" outlineLevel="0" collapsed="false">
      <c r="A45" s="70" t="s">
        <v>87</v>
      </c>
      <c r="B45" s="81" t="s">
        <v>88</v>
      </c>
      <c r="C45" s="79" t="n">
        <v>0</v>
      </c>
      <c r="D45" s="253" t="n">
        <v>0.5</v>
      </c>
      <c r="E45" s="74" t="n">
        <f aca="false">IF(L45=1,($E$33+($E$33*D45))*C45,($E$33*D45)*C45)</f>
        <v>0</v>
      </c>
      <c r="L45" s="0" t="n">
        <v>2</v>
      </c>
    </row>
    <row r="46" customFormat="false" ht="14.25" hidden="false" customHeight="false" outlineLevel="0" collapsed="false">
      <c r="A46" s="70" t="s">
        <v>89</v>
      </c>
      <c r="B46" s="81" t="s">
        <v>90</v>
      </c>
      <c r="C46" s="81"/>
      <c r="D46" s="81"/>
      <c r="E46" s="74" t="n">
        <f aca="false">SUM(E42:E45)*20%</f>
        <v>0</v>
      </c>
    </row>
    <row r="47" customFormat="false" ht="14.25" hidden="false" customHeight="false" outlineLevel="0" collapsed="false">
      <c r="A47" s="70" t="s">
        <v>91</v>
      </c>
      <c r="B47" s="71" t="s">
        <v>92</v>
      </c>
      <c r="C47" s="71"/>
      <c r="D47" s="71"/>
      <c r="E47" s="60" t="n">
        <v>0</v>
      </c>
    </row>
    <row r="48" customFormat="false" ht="15" hidden="false" customHeight="false" outlineLevel="0" collapsed="false">
      <c r="A48" s="64" t="s">
        <v>93</v>
      </c>
      <c r="B48" s="64"/>
      <c r="C48" s="64"/>
      <c r="D48" s="64"/>
      <c r="E48" s="65" t="n">
        <f aca="false">SUM(E37:E47)</f>
        <v>2603.97</v>
      </c>
    </row>
    <row r="49" customFormat="false" ht="39" hidden="false" customHeight="true" outlineLevel="0" collapsed="false">
      <c r="A49" s="83"/>
      <c r="B49" s="83"/>
      <c r="C49" s="83"/>
      <c r="D49" s="83"/>
      <c r="E49" s="84"/>
    </row>
    <row r="50" s="1" customFormat="true" ht="15" hidden="false" customHeight="false" outlineLevel="0" collapsed="false">
      <c r="A50" s="46" t="s">
        <v>94</v>
      </c>
      <c r="B50" s="46"/>
      <c r="C50" s="46"/>
      <c r="D50" s="46"/>
      <c r="E50" s="46"/>
    </row>
    <row r="51" s="1" customFormat="true" ht="15" hidden="false" customHeight="false" outlineLevel="0" collapsed="false">
      <c r="A51" s="85" t="s">
        <v>95</v>
      </c>
      <c r="B51" s="85"/>
      <c r="C51" s="85"/>
      <c r="D51" s="85"/>
      <c r="E51" s="85"/>
    </row>
    <row r="52" s="1" customFormat="true" ht="7.5" hidden="false" customHeight="true" outlineLevel="0" collapsed="false">
      <c r="A52" s="86"/>
      <c r="B52" s="86"/>
      <c r="C52" s="86"/>
      <c r="D52" s="86"/>
      <c r="E52" s="86"/>
    </row>
    <row r="53" s="1" customFormat="true" ht="15" hidden="false" customHeight="false" outlineLevel="0" collapsed="false">
      <c r="A53" s="46" t="s">
        <v>96</v>
      </c>
      <c r="B53" s="46"/>
      <c r="C53" s="46"/>
      <c r="D53" s="46"/>
      <c r="E53" s="46"/>
    </row>
    <row r="54" s="1" customFormat="true" ht="15" hidden="false" customHeight="false" outlineLevel="0" collapsed="false">
      <c r="A54" s="47" t="s">
        <v>97</v>
      </c>
      <c r="B54" s="47"/>
      <c r="C54" s="47"/>
      <c r="D54" s="68" t="s">
        <v>76</v>
      </c>
      <c r="E54" s="69" t="s">
        <v>17</v>
      </c>
    </row>
    <row r="55" s="1" customFormat="true" ht="14.25" hidden="false" customHeight="false" outlineLevel="0" collapsed="false">
      <c r="A55" s="70" t="s">
        <v>27</v>
      </c>
      <c r="B55" s="71" t="s">
        <v>18</v>
      </c>
      <c r="C55" s="71"/>
      <c r="D55" s="112" t="n">
        <v>0.0833</v>
      </c>
      <c r="E55" s="105" t="n">
        <f aca="false">E48*D55</f>
        <v>216.910701</v>
      </c>
    </row>
    <row r="56" customFormat="false" ht="14.25" hidden="false" customHeight="false" outlineLevel="0" collapsed="false">
      <c r="A56" s="70" t="s">
        <v>98</v>
      </c>
      <c r="B56" s="89" t="s">
        <v>19</v>
      </c>
      <c r="C56" s="89"/>
      <c r="D56" s="237" t="n">
        <v>0.0833</v>
      </c>
      <c r="E56" s="244" t="n">
        <f aca="false">E48*D56</f>
        <v>216.910701</v>
      </c>
    </row>
    <row r="57" customFormat="false" ht="15" hidden="false" customHeight="false" outlineLevel="0" collapsed="false">
      <c r="A57" s="92" t="s">
        <v>99</v>
      </c>
      <c r="B57" s="71" t="s">
        <v>100</v>
      </c>
      <c r="C57" s="71"/>
      <c r="D57" s="112" t="n">
        <v>0.0377</v>
      </c>
      <c r="E57" s="238" t="n">
        <f aca="false">E48*D57</f>
        <v>98.169669</v>
      </c>
      <c r="K57" s="94"/>
    </row>
    <row r="58" customFormat="false" ht="15" hidden="false" customHeight="false" outlineLevel="0" collapsed="false">
      <c r="A58" s="92" t="s">
        <v>29</v>
      </c>
      <c r="B58" s="71" t="s">
        <v>101</v>
      </c>
      <c r="C58" s="71"/>
      <c r="D58" s="111" t="n">
        <f aca="false">SUM(D56:D57)</f>
        <v>0.121</v>
      </c>
      <c r="E58" s="239" t="n">
        <f aca="false">SUM(E56:E57)</f>
        <v>315.08037</v>
      </c>
      <c r="G58" s="240"/>
      <c r="K58" s="97"/>
    </row>
    <row r="59" customFormat="false" ht="15" hidden="false" customHeight="false" outlineLevel="0" collapsed="false">
      <c r="A59" s="98" t="s">
        <v>32</v>
      </c>
      <c r="B59" s="71" t="s">
        <v>102</v>
      </c>
      <c r="C59" s="71"/>
      <c r="D59" s="241" t="n">
        <f aca="false">D72</f>
        <v>0.368</v>
      </c>
      <c r="E59" s="242" t="n">
        <f aca="false">SUM(E55,E58)*D59</f>
        <v>195.772714128</v>
      </c>
      <c r="F59" s="1" t="n">
        <v>1</v>
      </c>
      <c r="K59" s="97"/>
    </row>
    <row r="60" customFormat="false" ht="15" hidden="false" customHeight="false" outlineLevel="0" collapsed="false">
      <c r="A60" s="64" t="s">
        <v>103</v>
      </c>
      <c r="B60" s="64"/>
      <c r="C60" s="64"/>
      <c r="D60" s="64"/>
      <c r="E60" s="65" t="n">
        <f aca="false">SUM(E55,E58,E59)</f>
        <v>727.763785128</v>
      </c>
      <c r="K60" s="97"/>
    </row>
    <row r="61" customFormat="false" ht="14.25" hidden="false" customHeight="true" outlineLevel="0" collapsed="false">
      <c r="A61" s="86"/>
      <c r="B61" s="86"/>
      <c r="C61" s="86"/>
      <c r="D61" s="86"/>
      <c r="E61" s="86"/>
      <c r="K61" s="97"/>
    </row>
    <row r="62" customFormat="false" ht="15" hidden="false" customHeight="false" outlineLevel="0" collapsed="false">
      <c r="A62" s="46" t="s">
        <v>104</v>
      </c>
      <c r="B62" s="46"/>
      <c r="C62" s="46"/>
      <c r="D62" s="46"/>
      <c r="E62" s="46"/>
    </row>
    <row r="63" customFormat="false" ht="15" hidden="false" customHeight="false" outlineLevel="0" collapsed="false">
      <c r="A63" s="47" t="s">
        <v>105</v>
      </c>
      <c r="B63" s="47"/>
      <c r="C63" s="47"/>
      <c r="D63" s="68" t="s">
        <v>76</v>
      </c>
      <c r="E63" s="69" t="s">
        <v>17</v>
      </c>
    </row>
    <row r="64" customFormat="false" ht="14.25" hidden="false" customHeight="false" outlineLevel="0" collapsed="false">
      <c r="A64" s="70" t="s">
        <v>27</v>
      </c>
      <c r="B64" s="71" t="s">
        <v>106</v>
      </c>
      <c r="C64" s="71"/>
      <c r="D64" s="80" t="n">
        <v>0.2</v>
      </c>
      <c r="E64" s="74" t="n">
        <f aca="false">($E$48+$E$60)*D64</f>
        <v>666.3467570256</v>
      </c>
    </row>
    <row r="65" customFormat="false" ht="14.25" hidden="false" customHeight="false" outlineLevel="0" collapsed="false">
      <c r="A65" s="70" t="s">
        <v>29</v>
      </c>
      <c r="B65" s="71" t="s">
        <v>107</v>
      </c>
      <c r="C65" s="71"/>
      <c r="D65" s="80" t="n">
        <v>0.025</v>
      </c>
      <c r="E65" s="74" t="n">
        <f aca="false">($E$48+$E$60)*D65</f>
        <v>83.2933446282</v>
      </c>
    </row>
    <row r="66" customFormat="false" ht="14.25" hidden="false" customHeight="false" outlineLevel="0" collapsed="false">
      <c r="A66" s="70" t="s">
        <v>32</v>
      </c>
      <c r="B66" s="71" t="s">
        <v>108</v>
      </c>
      <c r="C66" s="71"/>
      <c r="D66" s="243" t="n">
        <v>0.03</v>
      </c>
      <c r="E66" s="74" t="n">
        <f aca="false">($E$48+$E$60)*D66</f>
        <v>99.95201355384</v>
      </c>
      <c r="G66" s="62"/>
    </row>
    <row r="67" customFormat="false" ht="14.25" hidden="false" customHeight="false" outlineLevel="0" collapsed="false">
      <c r="A67" s="70" t="s">
        <v>34</v>
      </c>
      <c r="B67" s="71" t="s">
        <v>109</v>
      </c>
      <c r="C67" s="71"/>
      <c r="D67" s="80" t="n">
        <v>0.015</v>
      </c>
      <c r="E67" s="74" t="n">
        <f aca="false">($E$48+$E$60)*D67</f>
        <v>49.97600677692</v>
      </c>
      <c r="H67" s="240"/>
    </row>
    <row r="68" customFormat="false" ht="14.25" hidden="false" customHeight="false" outlineLevel="0" collapsed="false">
      <c r="A68" s="70" t="s">
        <v>81</v>
      </c>
      <c r="B68" s="71" t="s">
        <v>110</v>
      </c>
      <c r="C68" s="79"/>
      <c r="D68" s="80" t="n">
        <v>0.01</v>
      </c>
      <c r="E68" s="74" t="n">
        <f aca="false">($E$48+$E$60)*D68</f>
        <v>33.31733785128</v>
      </c>
    </row>
    <row r="69" customFormat="false" ht="14.25" hidden="false" customHeight="false" outlineLevel="0" collapsed="false">
      <c r="A69" s="70" t="s">
        <v>83</v>
      </c>
      <c r="B69" s="71" t="s">
        <v>111</v>
      </c>
      <c r="C69" s="71"/>
      <c r="D69" s="80" t="n">
        <v>0.006</v>
      </c>
      <c r="E69" s="74" t="n">
        <f aca="false">($E$48+$E$60)*D69</f>
        <v>19.990402710768</v>
      </c>
    </row>
    <row r="70" customFormat="false" ht="14.25" hidden="false" customHeight="false" outlineLevel="0" collapsed="false">
      <c r="A70" s="70" t="s">
        <v>85</v>
      </c>
      <c r="B70" s="71" t="s">
        <v>112</v>
      </c>
      <c r="C70" s="71"/>
      <c r="D70" s="80" t="n">
        <v>0.002</v>
      </c>
      <c r="E70" s="74" t="n">
        <f aca="false">($E$48+$E$60)*D70</f>
        <v>6.663467570256</v>
      </c>
    </row>
    <row r="71" customFormat="false" ht="14.25" hidden="false" customHeight="false" outlineLevel="0" collapsed="false">
      <c r="A71" s="70" t="s">
        <v>87</v>
      </c>
      <c r="B71" s="71" t="s">
        <v>113</v>
      </c>
      <c r="C71" s="71"/>
      <c r="D71" s="80" t="n">
        <v>0.08</v>
      </c>
      <c r="E71" s="74" t="n">
        <f aca="false">($E$48+$E$60)*D71</f>
        <v>266.53870281024</v>
      </c>
    </row>
    <row r="72" customFormat="false" ht="15" hidden="false" customHeight="false" outlineLevel="0" collapsed="false">
      <c r="A72" s="64" t="s">
        <v>114</v>
      </c>
      <c r="B72" s="64"/>
      <c r="C72" s="64"/>
      <c r="D72" s="113" t="n">
        <f aca="false">SUM(D64:D71)</f>
        <v>0.368</v>
      </c>
      <c r="E72" s="65" t="n">
        <f aca="false">SUM(E64:E71)</f>
        <v>1226.0780329271</v>
      </c>
      <c r="F72" s="1" t="n">
        <v>1</v>
      </c>
      <c r="G72" s="240"/>
      <c r="H72" s="240"/>
    </row>
    <row r="73" customFormat="false" ht="7.5" hidden="false" customHeight="true" outlineLevel="0" collapsed="false">
      <c r="A73" s="86"/>
      <c r="B73" s="86"/>
      <c r="C73" s="86"/>
      <c r="D73" s="86"/>
      <c r="E73" s="86"/>
    </row>
    <row r="74" customFormat="false" ht="15" hidden="false" customHeight="false" outlineLevel="0" collapsed="false">
      <c r="A74" s="46" t="s">
        <v>115</v>
      </c>
      <c r="B74" s="46"/>
      <c r="C74" s="46"/>
      <c r="D74" s="46"/>
      <c r="E74" s="46"/>
    </row>
    <row r="75" customFormat="false" ht="15" hidden="false" customHeight="false" outlineLevel="0" collapsed="false">
      <c r="A75" s="47" t="s">
        <v>116</v>
      </c>
      <c r="B75" s="47"/>
      <c r="C75" s="47"/>
      <c r="D75" s="68" t="s">
        <v>117</v>
      </c>
      <c r="E75" s="69" t="s">
        <v>17</v>
      </c>
    </row>
    <row r="76" customFormat="false" ht="14.25" hidden="false" customHeight="false" outlineLevel="0" collapsed="false">
      <c r="A76" s="78" t="s">
        <v>27</v>
      </c>
      <c r="B76" s="76" t="s">
        <v>118</v>
      </c>
      <c r="C76" s="17" t="n">
        <v>21</v>
      </c>
      <c r="D76" s="77" t="n">
        <v>0.06</v>
      </c>
      <c r="E76" s="244" t="n">
        <f aca="false">C76*E28*E27</f>
        <v>147</v>
      </c>
    </row>
    <row r="77" customFormat="false" ht="14.25" hidden="false" customHeight="false" outlineLevel="0" collapsed="false">
      <c r="A77" s="78"/>
      <c r="B77" s="76" t="s">
        <v>119</v>
      </c>
      <c r="C77" s="17"/>
      <c r="D77" s="77"/>
      <c r="E77" s="244" t="n">
        <f aca="false">IF(C76=0,0,-(E37*D76))</f>
        <v>-156.2382</v>
      </c>
    </row>
    <row r="78" customFormat="false" ht="14.25" hidden="false" customHeight="false" outlineLevel="0" collapsed="false">
      <c r="A78" s="78"/>
      <c r="B78" s="71" t="s">
        <v>23</v>
      </c>
      <c r="C78" s="71"/>
      <c r="D78" s="71"/>
      <c r="E78" s="105" t="n">
        <f aca="false">SUM(E76:E77)</f>
        <v>-9.23819999999998</v>
      </c>
    </row>
    <row r="79" customFormat="false" ht="14.25" hidden="false" customHeight="false" outlineLevel="0" collapsed="false">
      <c r="A79" s="78" t="s">
        <v>29</v>
      </c>
      <c r="B79" s="76" t="s">
        <v>120</v>
      </c>
      <c r="C79" s="17" t="n">
        <v>21</v>
      </c>
      <c r="D79" s="77" t="n">
        <v>0.2</v>
      </c>
      <c r="E79" s="244" t="n">
        <f aca="false">C79*E29</f>
        <v>612.15</v>
      </c>
    </row>
    <row r="80" customFormat="false" ht="14.25" hidden="false" customHeight="false" outlineLevel="0" collapsed="false">
      <c r="A80" s="78"/>
      <c r="B80" s="76" t="s">
        <v>119</v>
      </c>
      <c r="C80" s="17"/>
      <c r="D80" s="77"/>
      <c r="E80" s="244" t="n">
        <f aca="false">-E79*D79</f>
        <v>-122.43</v>
      </c>
    </row>
    <row r="81" customFormat="false" ht="14.25" hidden="false" customHeight="false" outlineLevel="0" collapsed="false">
      <c r="A81" s="78"/>
      <c r="B81" s="71" t="s">
        <v>23</v>
      </c>
      <c r="C81" s="71"/>
      <c r="D81" s="71"/>
      <c r="E81" s="105" t="n">
        <f aca="false">SUM(E79:E80)</f>
        <v>489.72</v>
      </c>
    </row>
    <row r="82" customFormat="false" ht="14.25" hidden="false" customHeight="false" outlineLevel="0" collapsed="false">
      <c r="A82" s="70" t="s">
        <v>32</v>
      </c>
      <c r="B82" s="106" t="s">
        <v>121</v>
      </c>
      <c r="C82" s="106"/>
      <c r="D82" s="106"/>
      <c r="E82" s="245" t="n">
        <v>51.88</v>
      </c>
      <c r="G82" s="62"/>
    </row>
    <row r="83" customFormat="false" ht="14.25" hidden="false" customHeight="false" outlineLevel="0" collapsed="false">
      <c r="A83" s="70" t="s">
        <v>34</v>
      </c>
      <c r="B83" s="71" t="s">
        <v>122</v>
      </c>
      <c r="C83" s="71"/>
      <c r="D83" s="71"/>
      <c r="E83" s="60" t="n">
        <v>3.53</v>
      </c>
      <c r="G83" s="62"/>
    </row>
    <row r="84" customFormat="false" ht="14.25" hidden="false" customHeight="false" outlineLevel="0" collapsed="false">
      <c r="A84" s="70" t="s">
        <v>81</v>
      </c>
      <c r="B84" s="71" t="s">
        <v>123</v>
      </c>
      <c r="C84" s="71"/>
      <c r="D84" s="71"/>
      <c r="E84" s="60" t="n">
        <v>0</v>
      </c>
      <c r="G84" s="62"/>
    </row>
    <row r="85" customFormat="false" ht="14.25" hidden="false" customHeight="false" outlineLevel="0" collapsed="false">
      <c r="A85" s="70" t="s">
        <v>83</v>
      </c>
      <c r="B85" s="106" t="s">
        <v>124</v>
      </c>
      <c r="C85" s="106"/>
      <c r="D85" s="106"/>
      <c r="E85" s="60" t="n">
        <v>0</v>
      </c>
      <c r="G85" s="62"/>
    </row>
    <row r="86" customFormat="false" ht="14.25" hidden="false" customHeight="false" outlineLevel="0" collapsed="false">
      <c r="A86" s="70" t="s">
        <v>85</v>
      </c>
      <c r="B86" s="106" t="s">
        <v>92</v>
      </c>
      <c r="C86" s="106"/>
      <c r="D86" s="106"/>
      <c r="E86" s="60" t="n">
        <v>0</v>
      </c>
      <c r="G86" s="62"/>
    </row>
    <row r="87" customFormat="false" ht="14.25" hidden="false" customHeight="false" outlineLevel="0" collapsed="false">
      <c r="A87" s="70" t="s">
        <v>87</v>
      </c>
      <c r="B87" s="106" t="s">
        <v>92</v>
      </c>
      <c r="C87" s="106"/>
      <c r="D87" s="106"/>
      <c r="E87" s="60" t="n">
        <v>0</v>
      </c>
      <c r="G87" s="62"/>
    </row>
    <row r="88" customFormat="false" ht="15" hidden="false" customHeight="false" outlineLevel="0" collapsed="false">
      <c r="A88" s="64" t="s">
        <v>125</v>
      </c>
      <c r="B88" s="64"/>
      <c r="C88" s="64"/>
      <c r="D88" s="64"/>
      <c r="E88" s="65" t="n">
        <f aca="false">SUM(E78,E81,E82:E87)</f>
        <v>535.8918</v>
      </c>
    </row>
    <row r="89" customFormat="false" ht="7.5" hidden="false" customHeight="true" outlineLevel="0" collapsed="false">
      <c r="A89" s="86"/>
      <c r="B89" s="86"/>
      <c r="C89" s="86"/>
      <c r="D89" s="86"/>
      <c r="E89" s="86"/>
    </row>
    <row r="90" customFormat="false" ht="15" hidden="false" customHeight="false" outlineLevel="0" collapsed="false">
      <c r="A90" s="46" t="s">
        <v>126</v>
      </c>
      <c r="B90" s="46"/>
      <c r="C90" s="46"/>
      <c r="D90" s="46"/>
      <c r="E90" s="46"/>
    </row>
    <row r="91" customFormat="false" ht="15" hidden="false" customHeight="false" outlineLevel="0" collapsed="false">
      <c r="A91" s="47" t="s">
        <v>127</v>
      </c>
      <c r="B91" s="47"/>
      <c r="C91" s="47"/>
      <c r="D91" s="47"/>
      <c r="E91" s="69" t="s">
        <v>17</v>
      </c>
    </row>
    <row r="92" customFormat="false" ht="14.25" hidden="false" customHeight="false" outlineLevel="0" collapsed="false">
      <c r="A92" s="70" t="s">
        <v>128</v>
      </c>
      <c r="B92" s="109" t="s">
        <v>97</v>
      </c>
      <c r="C92" s="109"/>
      <c r="D92" s="109"/>
      <c r="E92" s="105" t="n">
        <f aca="false">E60</f>
        <v>727.763785128</v>
      </c>
    </row>
    <row r="93" customFormat="false" ht="14.25" hidden="false" customHeight="false" outlineLevel="0" collapsed="false">
      <c r="A93" s="70" t="s">
        <v>129</v>
      </c>
      <c r="B93" s="71" t="s">
        <v>105</v>
      </c>
      <c r="C93" s="71"/>
      <c r="D93" s="71"/>
      <c r="E93" s="105" t="n">
        <f aca="false">E72</f>
        <v>1226.0780329271</v>
      </c>
    </row>
    <row r="94" customFormat="false" ht="14.25" hidden="false" customHeight="false" outlineLevel="0" collapsed="false">
      <c r="A94" s="70" t="s">
        <v>130</v>
      </c>
      <c r="B94" s="71" t="s">
        <v>116</v>
      </c>
      <c r="C94" s="71"/>
      <c r="D94" s="71"/>
      <c r="E94" s="105" t="n">
        <f aca="false">E88</f>
        <v>535.8918</v>
      </c>
    </row>
    <row r="95" customFormat="false" ht="15" hidden="false" customHeight="false" outlineLevel="0" collapsed="false">
      <c r="A95" s="64" t="s">
        <v>131</v>
      </c>
      <c r="B95" s="64"/>
      <c r="C95" s="64"/>
      <c r="D95" s="64"/>
      <c r="E95" s="65" t="n">
        <f aca="false">SUM(E92:E94)</f>
        <v>2489.7336180551</v>
      </c>
    </row>
    <row r="96" customFormat="false" ht="40.5" hidden="false" customHeight="true" outlineLevel="0" collapsed="false">
      <c r="A96" s="83"/>
      <c r="B96" s="83"/>
      <c r="C96" s="83"/>
      <c r="D96" s="83"/>
      <c r="E96" s="84"/>
    </row>
    <row r="97" customFormat="false" ht="15" hidden="false" customHeight="false" outlineLevel="0" collapsed="false">
      <c r="A97" s="46" t="s">
        <v>132</v>
      </c>
      <c r="B97" s="46"/>
      <c r="C97" s="46"/>
      <c r="D97" s="46"/>
      <c r="E97" s="46"/>
    </row>
    <row r="98" customFormat="false" ht="15" hidden="false" customHeight="false" outlineLevel="0" collapsed="false">
      <c r="A98" s="47" t="s">
        <v>133</v>
      </c>
      <c r="B98" s="47"/>
      <c r="C98" s="47"/>
      <c r="D98" s="68" t="s">
        <v>76</v>
      </c>
      <c r="E98" s="69" t="s">
        <v>17</v>
      </c>
      <c r="G98" s="236"/>
      <c r="H98" s="236"/>
      <c r="I98" s="236"/>
      <c r="K98" s="0" t="s">
        <v>466</v>
      </c>
      <c r="L98" s="0" t="s">
        <v>461</v>
      </c>
    </row>
    <row r="99" customFormat="false" ht="14.25" hidden="false" customHeight="false" outlineLevel="0" collapsed="false">
      <c r="A99" s="70" t="s">
        <v>27</v>
      </c>
      <c r="B99" s="71" t="s">
        <v>134</v>
      </c>
      <c r="C99" s="71"/>
      <c r="D99" s="112" t="n">
        <f aca="false">0.42%</f>
        <v>0.0042</v>
      </c>
      <c r="E99" s="74" t="n">
        <f aca="false">IF(L99=1,(E48*D99),(E48+E60)*D99)</f>
        <v>13.9932818975376</v>
      </c>
      <c r="G99" s="246"/>
      <c r="H99" s="246"/>
      <c r="I99" s="246"/>
      <c r="K99" s="0" t="s">
        <v>70</v>
      </c>
      <c r="L99" s="0" t="s">
        <v>70</v>
      </c>
    </row>
    <row r="100" customFormat="false" ht="14.25" hidden="false" customHeight="false" outlineLevel="0" collapsed="false">
      <c r="A100" s="70" t="s">
        <v>29</v>
      </c>
      <c r="B100" s="71" t="s">
        <v>135</v>
      </c>
      <c r="C100" s="71"/>
      <c r="D100" s="73" t="n">
        <f aca="false">D99*0.08</f>
        <v>0.000336</v>
      </c>
      <c r="E100" s="74" t="n">
        <f aca="false">E99*D100</f>
        <v>0.00470174271757263</v>
      </c>
      <c r="K100" s="0" t="s">
        <v>469</v>
      </c>
    </row>
    <row r="101" customFormat="false" ht="14.25" hidden="false" customHeight="false" outlineLevel="0" collapsed="false">
      <c r="A101" s="70" t="s">
        <v>32</v>
      </c>
      <c r="B101" s="71" t="s">
        <v>136</v>
      </c>
      <c r="C101" s="71"/>
      <c r="D101" s="112" t="n">
        <f aca="false">3.44%</f>
        <v>0.0344</v>
      </c>
      <c r="E101" s="74" t="n">
        <f aca="false">IF(L101=1,(E48*D101),(E48+E60)*D101)</f>
        <v>89.576568</v>
      </c>
      <c r="K101" s="0" t="s">
        <v>470</v>
      </c>
      <c r="L101" s="0" t="n">
        <v>1</v>
      </c>
    </row>
    <row r="102" customFormat="false" ht="14.25" hidden="false" customHeight="false" outlineLevel="0" collapsed="false">
      <c r="A102" s="70" t="s">
        <v>34</v>
      </c>
      <c r="B102" s="71" t="s">
        <v>137</v>
      </c>
      <c r="C102" s="71"/>
      <c r="D102" s="73" t="n">
        <f aca="false">7/30/12/5</f>
        <v>0.00388888888888889</v>
      </c>
      <c r="E102" s="74" t="n">
        <f aca="false">IF(L102=1,(E48*D102),IF(L102=2,(E48+E60)*D102,(E48+E60+E88)*D102))</f>
        <v>10.12655</v>
      </c>
      <c r="F102" s="1" t="n">
        <v>2</v>
      </c>
      <c r="J102" s="62"/>
      <c r="L102" s="0" t="n">
        <v>1</v>
      </c>
    </row>
    <row r="103" customFormat="false" ht="15" hidden="false" customHeight="false" outlineLevel="0" collapsed="false">
      <c r="A103" s="70" t="s">
        <v>81</v>
      </c>
      <c r="B103" s="71" t="s">
        <v>138</v>
      </c>
      <c r="C103" s="71"/>
      <c r="D103" s="110" t="n">
        <f aca="false">D72</f>
        <v>0.368</v>
      </c>
      <c r="E103" s="74" t="n">
        <f aca="false">E102*D103</f>
        <v>3.7265704</v>
      </c>
    </row>
    <row r="104" customFormat="false" ht="14.25" hidden="false" customHeight="false" outlineLevel="0" collapsed="false">
      <c r="A104" s="70" t="s">
        <v>83</v>
      </c>
      <c r="B104" s="71" t="s">
        <v>139</v>
      </c>
      <c r="C104" s="71"/>
      <c r="D104" s="112" t="n">
        <f aca="false">0.062%</f>
        <v>0.00062</v>
      </c>
      <c r="E104" s="74" t="n">
        <f aca="false">IF(L104=1,(E48*D104),(E48+E60)*D104)</f>
        <v>1.6144614</v>
      </c>
      <c r="J104" s="62"/>
      <c r="L104" s="0" t="n">
        <v>1</v>
      </c>
    </row>
    <row r="105" customFormat="false" ht="15" hidden="false" customHeight="false" outlineLevel="0" collapsed="false">
      <c r="A105" s="64" t="s">
        <v>140</v>
      </c>
      <c r="B105" s="64"/>
      <c r="C105" s="64"/>
      <c r="D105" s="64"/>
      <c r="E105" s="65" t="n">
        <f aca="false">SUM(E99:E104)</f>
        <v>119.042133440255</v>
      </c>
      <c r="G105" s="240"/>
    </row>
    <row r="106" customFormat="false" ht="31.5" hidden="false" customHeight="true" outlineLevel="0" collapsed="false"/>
    <row r="107" customFormat="false" ht="15" hidden="false" customHeight="false" outlineLevel="0" collapsed="false">
      <c r="A107" s="46" t="s">
        <v>141</v>
      </c>
      <c r="B107" s="46"/>
      <c r="C107" s="46"/>
      <c r="D107" s="46"/>
      <c r="E107" s="46"/>
    </row>
    <row r="108" customFormat="false" ht="15" hidden="false" customHeight="false" outlineLevel="0" collapsed="false">
      <c r="A108" s="85" t="s">
        <v>142</v>
      </c>
      <c r="B108" s="85"/>
      <c r="C108" s="85"/>
      <c r="D108" s="85"/>
      <c r="E108" s="85"/>
    </row>
    <row r="109" customFormat="false" ht="7.5" hidden="false" customHeight="true" outlineLevel="0" collapsed="false">
      <c r="A109" s="86"/>
      <c r="B109" s="86"/>
      <c r="C109" s="86"/>
      <c r="D109" s="86"/>
      <c r="E109" s="86"/>
    </row>
    <row r="110" customFormat="false" ht="15" hidden="false" customHeight="false" outlineLevel="0" collapsed="false">
      <c r="A110" s="46" t="s">
        <v>143</v>
      </c>
      <c r="B110" s="46"/>
      <c r="C110" s="46"/>
      <c r="D110" s="46"/>
      <c r="E110" s="46"/>
    </row>
    <row r="111" customFormat="false" ht="15" hidden="false" customHeight="false" outlineLevel="0" collapsed="false">
      <c r="A111" s="47" t="s">
        <v>144</v>
      </c>
      <c r="B111" s="47"/>
      <c r="C111" s="47"/>
      <c r="D111" s="68" t="s">
        <v>76</v>
      </c>
      <c r="E111" s="69" t="s">
        <v>17</v>
      </c>
    </row>
    <row r="112" customFormat="false" ht="14.25" hidden="false" customHeight="false" outlineLevel="0" collapsed="false">
      <c r="A112" s="70" t="s">
        <v>27</v>
      </c>
      <c r="B112" s="71" t="s">
        <v>145</v>
      </c>
      <c r="C112" s="71"/>
      <c r="D112" s="111" t="n">
        <v>0.0833</v>
      </c>
      <c r="E112" s="74" t="n">
        <f aca="false">($E$48*D112)</f>
        <v>216.910701</v>
      </c>
      <c r="G112" s="247"/>
    </row>
    <row r="113" customFormat="false" ht="14.25" hidden="false" customHeight="false" outlineLevel="0" collapsed="false">
      <c r="A113" s="70" t="s">
        <v>29</v>
      </c>
      <c r="B113" s="71" t="s">
        <v>146</v>
      </c>
      <c r="C113" s="71"/>
      <c r="D113" s="112" t="n">
        <v>0.0139</v>
      </c>
      <c r="E113" s="74" t="n">
        <f aca="false">$E$48*D113</f>
        <v>36.195183</v>
      </c>
      <c r="G113" s="62"/>
    </row>
    <row r="114" customFormat="false" ht="14.25" hidden="false" customHeight="false" outlineLevel="0" collapsed="false">
      <c r="A114" s="70" t="s">
        <v>32</v>
      </c>
      <c r="B114" s="71" t="s">
        <v>144</v>
      </c>
      <c r="C114" s="71"/>
      <c r="D114" s="112" t="n">
        <v>0.0028</v>
      </c>
      <c r="E114" s="74" t="n">
        <f aca="false">$E$48*D114</f>
        <v>7.291116</v>
      </c>
      <c r="G114" s="62"/>
    </row>
    <row r="115" customFormat="false" ht="14.25" hidden="false" customHeight="false" outlineLevel="0" collapsed="false">
      <c r="A115" s="70" t="s">
        <v>34</v>
      </c>
      <c r="B115" s="71" t="s">
        <v>147</v>
      </c>
      <c r="C115" s="71"/>
      <c r="D115" s="112" t="n">
        <v>0.0002</v>
      </c>
      <c r="E115" s="74" t="n">
        <f aca="false">$E$48*D115</f>
        <v>0.520794</v>
      </c>
      <c r="G115" s="62"/>
    </row>
    <row r="116" customFormat="false" ht="14.25" hidden="false" customHeight="false" outlineLevel="0" collapsed="false">
      <c r="A116" s="70" t="s">
        <v>81</v>
      </c>
      <c r="B116" s="71" t="s">
        <v>148</v>
      </c>
      <c r="C116" s="71"/>
      <c r="D116" s="112" t="n">
        <v>0.0007</v>
      </c>
      <c r="E116" s="74" t="n">
        <f aca="false">$E$48*D116</f>
        <v>1.822779</v>
      </c>
      <c r="G116" s="62"/>
    </row>
    <row r="117" customFormat="false" ht="14.25" hidden="false" customHeight="false" outlineLevel="0" collapsed="false">
      <c r="A117" s="70" t="s">
        <v>83</v>
      </c>
      <c r="B117" s="71" t="s">
        <v>149</v>
      </c>
      <c r="C117" s="71"/>
      <c r="D117" s="112" t="n">
        <v>0.0029</v>
      </c>
      <c r="E117" s="74" t="n">
        <f aca="false">$E$48*D117</f>
        <v>7.551513</v>
      </c>
      <c r="G117" s="62"/>
    </row>
    <row r="118" customFormat="false" ht="14.25" hidden="false" customHeight="false" outlineLevel="0" collapsed="false">
      <c r="A118" s="70" t="s">
        <v>85</v>
      </c>
      <c r="B118" s="71" t="s">
        <v>92</v>
      </c>
      <c r="C118" s="71"/>
      <c r="D118" s="112" t="n">
        <v>0</v>
      </c>
      <c r="E118" s="74" t="n">
        <f aca="false">$E$48*D118</f>
        <v>0</v>
      </c>
      <c r="G118" s="62"/>
    </row>
    <row r="119" customFormat="false" ht="15" hidden="false" customHeight="false" outlineLevel="0" collapsed="false">
      <c r="A119" s="64" t="s">
        <v>150</v>
      </c>
      <c r="B119" s="64"/>
      <c r="C119" s="64"/>
      <c r="D119" s="113" t="n">
        <f aca="false">SUM(D112:D118)</f>
        <v>0.1038</v>
      </c>
      <c r="E119" s="65" t="n">
        <f aca="false">SUM(E112:E118)</f>
        <v>270.292086</v>
      </c>
      <c r="G119" s="240"/>
    </row>
    <row r="120" customFormat="false" ht="7.5" hidden="false" customHeight="true" outlineLevel="0" collapsed="false">
      <c r="A120" s="86"/>
      <c r="B120" s="86"/>
      <c r="C120" s="86"/>
      <c r="D120" s="86"/>
      <c r="E120" s="86"/>
    </row>
    <row r="121" customFormat="false" ht="15" hidden="false" customHeight="false" outlineLevel="0" collapsed="false">
      <c r="A121" s="46" t="s">
        <v>151</v>
      </c>
      <c r="B121" s="46"/>
      <c r="C121" s="46"/>
      <c r="D121" s="46"/>
      <c r="E121" s="46"/>
    </row>
    <row r="122" customFormat="false" ht="15" hidden="false" customHeight="false" outlineLevel="0" collapsed="false">
      <c r="A122" s="47" t="s">
        <v>152</v>
      </c>
      <c r="B122" s="47"/>
      <c r="C122" s="47"/>
      <c r="D122" s="68" t="s">
        <v>153</v>
      </c>
      <c r="E122" s="69" t="s">
        <v>17</v>
      </c>
    </row>
    <row r="123" customFormat="false" ht="14.25" hidden="false" customHeight="false" outlineLevel="0" collapsed="false">
      <c r="A123" s="70" t="s">
        <v>27</v>
      </c>
      <c r="B123" s="71" t="s">
        <v>154</v>
      </c>
      <c r="C123" s="71"/>
      <c r="D123" s="114" t="n">
        <v>0</v>
      </c>
      <c r="E123" s="74" t="n">
        <f aca="false">E33*D123</f>
        <v>0</v>
      </c>
    </row>
    <row r="124" customFormat="false" ht="15" hidden="false" customHeight="false" outlineLevel="0" collapsed="false">
      <c r="A124" s="64" t="s">
        <v>155</v>
      </c>
      <c r="B124" s="64"/>
      <c r="C124" s="64"/>
      <c r="D124" s="115" t="n">
        <f aca="false">SUM(D123)</f>
        <v>0</v>
      </c>
      <c r="E124" s="65" t="n">
        <f aca="false">SUM(E123)</f>
        <v>0</v>
      </c>
    </row>
    <row r="125" customFormat="false" ht="7.5" hidden="false" customHeight="true" outlineLevel="0" collapsed="false">
      <c r="A125" s="116"/>
      <c r="B125" s="116"/>
      <c r="C125" s="116"/>
      <c r="D125" s="116"/>
      <c r="E125" s="116"/>
    </row>
    <row r="126" customFormat="false" ht="15" hidden="false" customHeight="false" outlineLevel="0" collapsed="false">
      <c r="A126" s="46" t="s">
        <v>156</v>
      </c>
      <c r="B126" s="46"/>
      <c r="C126" s="46"/>
      <c r="D126" s="46"/>
      <c r="E126" s="46"/>
    </row>
    <row r="127" customFormat="false" ht="15" hidden="false" customHeight="false" outlineLevel="0" collapsed="false">
      <c r="A127" s="47" t="s">
        <v>127</v>
      </c>
      <c r="B127" s="47"/>
      <c r="C127" s="47"/>
      <c r="D127" s="47"/>
      <c r="E127" s="69" t="s">
        <v>17</v>
      </c>
    </row>
    <row r="128" customFormat="false" ht="14.25" hidden="false" customHeight="false" outlineLevel="0" collapsed="false">
      <c r="A128" s="70" t="s">
        <v>157</v>
      </c>
      <c r="B128" s="109" t="s">
        <v>144</v>
      </c>
      <c r="C128" s="109"/>
      <c r="D128" s="109"/>
      <c r="E128" s="105" t="n">
        <f aca="false">E119</f>
        <v>270.292086</v>
      </c>
    </row>
    <row r="129" customFormat="false" ht="14.25" hidden="false" customHeight="false" outlineLevel="0" collapsed="false">
      <c r="A129" s="70" t="s">
        <v>158</v>
      </c>
      <c r="B129" s="71" t="s">
        <v>152</v>
      </c>
      <c r="C129" s="71"/>
      <c r="D129" s="71"/>
      <c r="E129" s="105" t="n">
        <f aca="false">E124</f>
        <v>0</v>
      </c>
    </row>
    <row r="130" customFormat="false" ht="15" hidden="false" customHeight="false" outlineLevel="0" collapsed="false">
      <c r="A130" s="117" t="s">
        <v>27</v>
      </c>
      <c r="B130" s="71" t="s">
        <v>102</v>
      </c>
      <c r="C130" s="71"/>
      <c r="D130" s="241" t="n">
        <f aca="false">D72</f>
        <v>0.368</v>
      </c>
      <c r="E130" s="118" t="n">
        <f aca="false">SUM(E128:E129)*D130</f>
        <v>99.467487648</v>
      </c>
    </row>
    <row r="131" customFormat="false" ht="15" hidden="false" customHeight="false" outlineLevel="0" collapsed="false">
      <c r="A131" s="64" t="s">
        <v>159</v>
      </c>
      <c r="B131" s="64"/>
      <c r="C131" s="64"/>
      <c r="D131" s="64"/>
      <c r="E131" s="65" t="n">
        <f aca="false">SUM(E128:E130)</f>
        <v>369.759573648</v>
      </c>
    </row>
    <row r="132" customFormat="false" ht="43.5" hidden="false" customHeight="true" outlineLevel="0" collapsed="false"/>
    <row r="133" customFormat="false" ht="15" hidden="false" customHeight="false" outlineLevel="0" collapsed="false">
      <c r="A133" s="46" t="s">
        <v>160</v>
      </c>
      <c r="B133" s="46"/>
      <c r="C133" s="46"/>
      <c r="D133" s="46"/>
      <c r="E133" s="46"/>
    </row>
    <row r="134" customFormat="false" ht="15" hidden="false" customHeight="false" outlineLevel="0" collapsed="false">
      <c r="A134" s="47" t="s">
        <v>161</v>
      </c>
      <c r="B134" s="47"/>
      <c r="C134" s="47"/>
      <c r="D134" s="47"/>
      <c r="E134" s="69" t="s">
        <v>17</v>
      </c>
    </row>
    <row r="135" customFormat="false" ht="14.25" hidden="false" customHeight="false" outlineLevel="0" collapsed="false">
      <c r="A135" s="70" t="s">
        <v>27</v>
      </c>
      <c r="B135" s="71" t="s">
        <v>162</v>
      </c>
      <c r="C135" s="71"/>
      <c r="D135" s="71"/>
      <c r="E135" s="119"/>
      <c r="G135" s="62"/>
    </row>
    <row r="136" customFormat="false" ht="14.25" hidden="false" customHeight="false" outlineLevel="0" collapsed="false">
      <c r="A136" s="70" t="s">
        <v>29</v>
      </c>
      <c r="B136" s="71" t="s">
        <v>163</v>
      </c>
      <c r="C136" s="71"/>
      <c r="D136" s="71"/>
      <c r="E136" s="119"/>
      <c r="G136" s="62"/>
    </row>
    <row r="137" customFormat="false" ht="14.25" hidden="false" customHeight="false" outlineLevel="0" collapsed="false">
      <c r="A137" s="70" t="s">
        <v>32</v>
      </c>
      <c r="B137" s="71" t="s">
        <v>164</v>
      </c>
      <c r="C137" s="71"/>
      <c r="D137" s="71"/>
      <c r="E137" s="119"/>
      <c r="G137" s="62"/>
    </row>
    <row r="138" customFormat="false" ht="14.25" hidden="false" customHeight="false" outlineLevel="0" collapsed="false">
      <c r="A138" s="70" t="s">
        <v>34</v>
      </c>
      <c r="B138" s="71" t="s">
        <v>92</v>
      </c>
      <c r="C138" s="71"/>
      <c r="D138" s="71"/>
      <c r="E138" s="119"/>
    </row>
    <row r="139" customFormat="false" ht="15" hidden="false" customHeight="false" outlineLevel="0" collapsed="false">
      <c r="A139" s="64" t="s">
        <v>165</v>
      </c>
      <c r="B139" s="64"/>
      <c r="C139" s="64"/>
      <c r="D139" s="64"/>
      <c r="E139" s="65" t="n">
        <f aca="false">SUM(E135:E138)</f>
        <v>0</v>
      </c>
    </row>
    <row r="140" customFormat="false" ht="24.75" hidden="false" customHeight="true" outlineLevel="0" collapsed="false"/>
    <row r="141" customFormat="false" ht="15" hidden="false" customHeight="false" outlineLevel="0" collapsed="false">
      <c r="A141" s="46" t="s">
        <v>166</v>
      </c>
      <c r="B141" s="46"/>
      <c r="C141" s="46"/>
      <c r="D141" s="46"/>
      <c r="E141" s="46"/>
    </row>
    <row r="142" customFormat="false" ht="15" hidden="false" customHeight="false" outlineLevel="0" collapsed="false">
      <c r="A142" s="47" t="s">
        <v>167</v>
      </c>
      <c r="B142" s="47"/>
      <c r="C142" s="47"/>
      <c r="D142" s="68" t="s">
        <v>76</v>
      </c>
      <c r="E142" s="69" t="s">
        <v>17</v>
      </c>
    </row>
    <row r="143" customFormat="false" ht="14.25" hidden="false" customHeight="false" outlineLevel="0" collapsed="false">
      <c r="A143" s="70" t="s">
        <v>27</v>
      </c>
      <c r="B143" s="71" t="s">
        <v>168</v>
      </c>
      <c r="C143" s="71"/>
      <c r="D143" s="73" t="n">
        <v>0.03</v>
      </c>
      <c r="E143" s="105" t="n">
        <f aca="false">SUM(E48,E95,E105,E131,E139)*D143</f>
        <v>167.475159754301</v>
      </c>
      <c r="G143" s="62"/>
    </row>
    <row r="144" customFormat="false" ht="14.25" hidden="false" customHeight="false" outlineLevel="0" collapsed="false">
      <c r="A144" s="70" t="s">
        <v>29</v>
      </c>
      <c r="B144" s="71" t="s">
        <v>169</v>
      </c>
      <c r="C144" s="71"/>
      <c r="D144" s="73" t="n">
        <v>0.0679</v>
      </c>
      <c r="E144" s="105" t="n">
        <f aca="false">SUM(E48,E95,E105,E131,E139,E143)*D144</f>
        <v>390.423674924551</v>
      </c>
      <c r="G144" s="62"/>
    </row>
    <row r="145" customFormat="false" ht="14.25" hidden="false" customHeight="false" outlineLevel="0" collapsed="false">
      <c r="A145" s="70" t="s">
        <v>170</v>
      </c>
      <c r="B145" s="71" t="s">
        <v>171</v>
      </c>
      <c r="C145" s="71"/>
      <c r="D145" s="112" t="n">
        <v>0.0165</v>
      </c>
      <c r="E145" s="74" t="n">
        <f aca="false">+D145*$E$150</f>
        <v>115.460591039392</v>
      </c>
      <c r="G145" s="248"/>
    </row>
    <row r="146" customFormat="false" ht="14.25" hidden="false" customHeight="false" outlineLevel="0" collapsed="false">
      <c r="A146" s="70" t="s">
        <v>172</v>
      </c>
      <c r="B146" s="71" t="s">
        <v>173</v>
      </c>
      <c r="C146" s="71"/>
      <c r="D146" s="112" t="n">
        <v>0.076</v>
      </c>
      <c r="E146" s="74" t="n">
        <f aca="false">+D146*$E$150</f>
        <v>531.818479939018</v>
      </c>
    </row>
    <row r="147" customFormat="false" ht="14.25" hidden="false" customHeight="false" outlineLevel="0" collapsed="false">
      <c r="A147" s="70" t="s">
        <v>174</v>
      </c>
      <c r="B147" s="71" t="s">
        <v>175</v>
      </c>
      <c r="C147" s="71"/>
      <c r="D147" s="112"/>
      <c r="E147" s="74" t="n">
        <f aca="false">+D147*$E$150</f>
        <v>0</v>
      </c>
    </row>
    <row r="148" customFormat="false" ht="14.25" hidden="false" customHeight="false" outlineLevel="0" collapsed="false">
      <c r="A148" s="70" t="s">
        <v>176</v>
      </c>
      <c r="B148" s="71" t="s">
        <v>177</v>
      </c>
      <c r="C148" s="71"/>
      <c r="D148" s="112" t="n">
        <v>0.03</v>
      </c>
      <c r="E148" s="74" t="n">
        <f aca="false">+D148*$E$150</f>
        <v>209.928347344349</v>
      </c>
    </row>
    <row r="149" customFormat="false" ht="14.25" hidden="false" customHeight="false" outlineLevel="0" collapsed="false">
      <c r="A149" s="70" t="s">
        <v>32</v>
      </c>
      <c r="B149" s="71" t="s">
        <v>178</v>
      </c>
      <c r="C149" s="71"/>
      <c r="D149" s="111" t="n">
        <f aca="false">SUM(D145:D148)</f>
        <v>0.1225</v>
      </c>
      <c r="E149" s="105" t="n">
        <f aca="false">SUM(E145:E148)</f>
        <v>857.207418322759</v>
      </c>
      <c r="G149" s="240"/>
    </row>
    <row r="150" customFormat="false" ht="15" hidden="false" customHeight="false" outlineLevel="0" collapsed="false">
      <c r="A150" s="117"/>
      <c r="B150" s="121" t="s">
        <v>179</v>
      </c>
      <c r="C150" s="121"/>
      <c r="D150" s="122" t="n">
        <f aca="false">1-D149</f>
        <v>0.8775</v>
      </c>
      <c r="E150" s="123" t="n">
        <f aca="false">(E154+E155+E156+E157+E158+E143+E144)/D150</f>
        <v>6997.61157814497</v>
      </c>
    </row>
    <row r="151" customFormat="false" ht="15" hidden="false" customHeight="false" outlineLevel="0" collapsed="false">
      <c r="A151" s="64" t="s">
        <v>180</v>
      </c>
      <c r="B151" s="64"/>
      <c r="C151" s="64"/>
      <c r="D151" s="113" t="n">
        <f aca="false">SUM(D143,D149,D144)</f>
        <v>0.2204</v>
      </c>
      <c r="E151" s="65" t="n">
        <f aca="false">SUM(E143,E144,E149)</f>
        <v>1415.10625300161</v>
      </c>
    </row>
    <row r="152" s="1" customFormat="true" ht="36.75" hidden="false" customHeight="true" outlineLevel="0" collapsed="false">
      <c r="A152" s="39"/>
      <c r="D152" s="40"/>
      <c r="E152" s="41"/>
    </row>
    <row r="153" s="1" customFormat="true" ht="15" hidden="false" customHeight="false" outlineLevel="0" collapsed="false">
      <c r="A153" s="124" t="s">
        <v>181</v>
      </c>
      <c r="B153" s="124"/>
      <c r="C153" s="124"/>
      <c r="D153" s="124"/>
      <c r="E153" s="124"/>
    </row>
    <row r="154" s="1" customFormat="true" ht="14.25" hidden="false" customHeight="false" outlineLevel="0" collapsed="false">
      <c r="A154" s="125" t="s">
        <v>27</v>
      </c>
      <c r="B154" s="126" t="s">
        <v>182</v>
      </c>
      <c r="C154" s="126"/>
      <c r="D154" s="126"/>
      <c r="E154" s="127" t="n">
        <f aca="false">E48</f>
        <v>2603.97</v>
      </c>
    </row>
    <row r="155" s="1" customFormat="true" ht="14.25" hidden="false" customHeight="false" outlineLevel="0" collapsed="false">
      <c r="A155" s="125" t="s">
        <v>29</v>
      </c>
      <c r="B155" s="126" t="s">
        <v>183</v>
      </c>
      <c r="C155" s="126"/>
      <c r="D155" s="126"/>
      <c r="E155" s="127" t="n">
        <f aca="false">E95</f>
        <v>2489.7336180551</v>
      </c>
    </row>
    <row r="156" s="1" customFormat="true" ht="14.25" hidden="false" customHeight="false" outlineLevel="0" collapsed="false">
      <c r="A156" s="125" t="s">
        <v>32</v>
      </c>
      <c r="B156" s="126" t="s">
        <v>184</v>
      </c>
      <c r="C156" s="126"/>
      <c r="D156" s="126"/>
      <c r="E156" s="127" t="n">
        <f aca="false">E105</f>
        <v>119.042133440255</v>
      </c>
    </row>
    <row r="157" s="1" customFormat="true" ht="14.25" hidden="false" customHeight="false" outlineLevel="0" collapsed="false">
      <c r="A157" s="125" t="s">
        <v>34</v>
      </c>
      <c r="B157" s="126" t="s">
        <v>185</v>
      </c>
      <c r="C157" s="126"/>
      <c r="D157" s="126"/>
      <c r="E157" s="127" t="n">
        <f aca="false">E131</f>
        <v>369.759573648</v>
      </c>
    </row>
    <row r="158" s="1" customFormat="true" ht="14.25" hidden="false" customHeight="false" outlineLevel="0" collapsed="false">
      <c r="A158" s="125" t="s">
        <v>81</v>
      </c>
      <c r="B158" s="126" t="s">
        <v>186</v>
      </c>
      <c r="C158" s="126"/>
      <c r="D158" s="126"/>
      <c r="E158" s="127" t="n">
        <f aca="false">E139</f>
        <v>0</v>
      </c>
    </row>
    <row r="159" s="1" customFormat="true" ht="14.25" hidden="false" customHeight="false" outlineLevel="0" collapsed="false">
      <c r="A159" s="125" t="s">
        <v>83</v>
      </c>
      <c r="B159" s="126" t="s">
        <v>187</v>
      </c>
      <c r="C159" s="126"/>
      <c r="D159" s="126"/>
      <c r="E159" s="127" t="n">
        <f aca="false">E151</f>
        <v>1415.10625300161</v>
      </c>
    </row>
    <row r="160" s="1" customFormat="true" ht="15" hidden="false" customHeight="false" outlineLevel="0" collapsed="false">
      <c r="A160" s="128" t="s">
        <v>188</v>
      </c>
      <c r="B160" s="128"/>
      <c r="C160" s="128"/>
      <c r="D160" s="128"/>
      <c r="E160" s="129" t="n">
        <f aca="false">(SUM(E154:E158)+E143+E144)/(1-D149)</f>
        <v>6997.61157814497</v>
      </c>
    </row>
    <row r="161" s="1" customFormat="true" ht="29.25" hidden="false" customHeight="true" outlineLevel="0" collapsed="false">
      <c r="A161" s="83"/>
      <c r="B161" s="83"/>
      <c r="C161" s="83"/>
      <c r="D161" s="83"/>
      <c r="E161" s="84"/>
    </row>
    <row r="162" s="1" customFormat="true" ht="15" hidden="false" customHeight="false" outlineLevel="0" collapsed="false">
      <c r="A162" s="124" t="s">
        <v>16</v>
      </c>
      <c r="B162" s="124"/>
      <c r="C162" s="124"/>
      <c r="D162" s="124"/>
      <c r="E162" s="124"/>
    </row>
    <row r="163" s="1" customFormat="true" ht="15" hidden="false" customHeight="false" outlineLevel="0" collapsed="false">
      <c r="A163" s="131" t="s">
        <v>6</v>
      </c>
      <c r="B163" s="131"/>
      <c r="C163" s="131"/>
      <c r="D163" s="68" t="s">
        <v>76</v>
      </c>
      <c r="E163" s="249" t="s">
        <v>17</v>
      </c>
    </row>
    <row r="164" s="1" customFormat="true" ht="14.25" hidden="false" customHeight="false" outlineLevel="0" collapsed="false">
      <c r="A164" s="125" t="s">
        <v>27</v>
      </c>
      <c r="B164" s="126" t="s">
        <v>18</v>
      </c>
      <c r="C164" s="126"/>
      <c r="D164" s="111" t="n">
        <f aca="false">D55</f>
        <v>0.0833</v>
      </c>
      <c r="E164" s="127" t="n">
        <f aca="false">E55</f>
        <v>216.910701</v>
      </c>
    </row>
    <row r="165" s="1" customFormat="true" ht="14.25" hidden="false" customHeight="false" outlineLevel="0" collapsed="false">
      <c r="A165" s="125" t="s">
        <v>29</v>
      </c>
      <c r="B165" s="126" t="s">
        <v>19</v>
      </c>
      <c r="C165" s="126"/>
      <c r="D165" s="111" t="n">
        <f aca="false">D56</f>
        <v>0.0833</v>
      </c>
      <c r="E165" s="127" t="n">
        <f aca="false">E56</f>
        <v>216.910701</v>
      </c>
    </row>
    <row r="166" s="1" customFormat="true" ht="14.25" hidden="false" customHeight="false" outlineLevel="0" collapsed="false">
      <c r="A166" s="125" t="s">
        <v>32</v>
      </c>
      <c r="B166" s="126" t="s">
        <v>20</v>
      </c>
      <c r="C166" s="126"/>
      <c r="D166" s="111" t="n">
        <f aca="false">D57</f>
        <v>0.0377</v>
      </c>
      <c r="E166" s="127" t="n">
        <f aca="false">E57</f>
        <v>98.169669</v>
      </c>
    </row>
    <row r="167" s="1" customFormat="true" ht="14.25" hidden="false" customHeight="false" outlineLevel="0" collapsed="false">
      <c r="A167" s="125" t="s">
        <v>34</v>
      </c>
      <c r="B167" s="126" t="s">
        <v>21</v>
      </c>
      <c r="C167" s="126"/>
      <c r="D167" s="111" t="n">
        <f aca="false">D101+D104</f>
        <v>0.03502</v>
      </c>
      <c r="E167" s="127" t="n">
        <f aca="false">E101+E104</f>
        <v>91.1910294</v>
      </c>
    </row>
    <row r="168" s="1" customFormat="true" ht="14.25" hidden="false" customHeight="false" outlineLevel="0" collapsed="false">
      <c r="A168" s="125" t="s">
        <v>81</v>
      </c>
      <c r="B168" s="126" t="s">
        <v>189</v>
      </c>
      <c r="C168" s="126"/>
      <c r="D168" s="111" t="n">
        <f aca="false">IF(D66=0.01,0.0739,IF(D66=0.02,0.076,IF(D66=0.03,0.0782,0)))</f>
        <v>0.0782</v>
      </c>
      <c r="E168" s="127" t="n">
        <f aca="false">E48*D168</f>
        <v>203.630454</v>
      </c>
    </row>
    <row r="169" s="1" customFormat="true" ht="15" hidden="false" customHeight="false" outlineLevel="0" collapsed="false">
      <c r="A169" s="128" t="s">
        <v>190</v>
      </c>
      <c r="B169" s="128"/>
      <c r="C169" s="128"/>
      <c r="D169" s="132" t="n">
        <f aca="false">SUM(D164:D168)</f>
        <v>0.31752</v>
      </c>
      <c r="E169" s="129" t="n">
        <f aca="false">SUM(E164:E168)</f>
        <v>826.8125544</v>
      </c>
    </row>
    <row r="170" s="1" customFormat="true" ht="14.25" hidden="false" customHeight="false" outlineLevel="0" collapsed="false">
      <c r="A170" s="39"/>
      <c r="D170" s="40"/>
      <c r="E170" s="41"/>
    </row>
    <row r="171" s="1" customFormat="true" ht="15" hidden="false" customHeight="false" outlineLevel="0" collapsed="false">
      <c r="A171" s="140" t="s">
        <v>198</v>
      </c>
      <c r="B171" s="140"/>
      <c r="C171" s="140"/>
      <c r="D171" s="140"/>
      <c r="E171" s="140"/>
    </row>
    <row r="172" s="1" customFormat="true" ht="81" hidden="false" customHeight="true" outlineLevel="0" collapsed="false">
      <c r="A172" s="141" t="s">
        <v>37</v>
      </c>
      <c r="B172" s="142" t="s">
        <v>472</v>
      </c>
      <c r="C172" s="142"/>
      <c r="D172" s="142"/>
      <c r="E172" s="142"/>
    </row>
    <row r="173" s="1" customFormat="true" ht="14.25" hidden="false" customHeight="false" outlineLevel="0" collapsed="false">
      <c r="A173" s="141" t="s">
        <v>40</v>
      </c>
      <c r="B173" s="143"/>
      <c r="C173" s="143"/>
      <c r="D173" s="143"/>
      <c r="E173" s="143"/>
    </row>
    <row r="174" s="1" customFormat="true" ht="14.25" hidden="false" customHeight="false" outlineLevel="0" collapsed="false">
      <c r="A174" s="141" t="s">
        <v>42</v>
      </c>
      <c r="B174" s="143"/>
      <c r="C174" s="143"/>
      <c r="D174" s="143"/>
      <c r="E174" s="143"/>
    </row>
    <row r="175" s="1" customFormat="true" ht="14.25" hidden="false" customHeight="false" outlineLevel="0" collapsed="false">
      <c r="A175" s="141" t="s">
        <v>45</v>
      </c>
      <c r="B175" s="143"/>
      <c r="C175" s="143"/>
      <c r="D175" s="143"/>
      <c r="E175" s="143"/>
    </row>
    <row r="176" s="1" customFormat="true" ht="14.25" hidden="false" customHeight="false" outlineLevel="0" collapsed="false">
      <c r="A176" s="141" t="s">
        <v>48</v>
      </c>
      <c r="B176" s="143"/>
      <c r="C176" s="143"/>
      <c r="D176" s="143"/>
      <c r="E176" s="143"/>
    </row>
    <row r="177" s="1" customFormat="true" ht="14.25" hidden="false" customHeight="false" outlineLevel="0" collapsed="false">
      <c r="A177" s="141" t="s">
        <v>51</v>
      </c>
      <c r="B177" s="143"/>
      <c r="C177" s="143"/>
      <c r="D177" s="143"/>
      <c r="E177" s="143"/>
    </row>
  </sheetData>
  <mergeCells count="178">
    <mergeCell ref="A1:E1"/>
    <mergeCell ref="A2:E2"/>
    <mergeCell ref="A4:E4"/>
    <mergeCell ref="A6:E6"/>
    <mergeCell ref="B7:C7"/>
    <mergeCell ref="D7:E7"/>
    <mergeCell ref="B8:C8"/>
    <mergeCell ref="D8:E8"/>
    <mergeCell ref="B9:C9"/>
    <mergeCell ref="D9:E9"/>
    <mergeCell ref="B10:C10"/>
    <mergeCell ref="D10:E10"/>
    <mergeCell ref="A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A19:E19"/>
    <mergeCell ref="A20:E20"/>
    <mergeCell ref="B21:D21"/>
    <mergeCell ref="A22:E22"/>
    <mergeCell ref="B23:D23"/>
    <mergeCell ref="B24:D24"/>
    <mergeCell ref="B25:D25"/>
    <mergeCell ref="A26:E26"/>
    <mergeCell ref="B27:D27"/>
    <mergeCell ref="B28:D28"/>
    <mergeCell ref="B29:D29"/>
    <mergeCell ref="A30:E30"/>
    <mergeCell ref="B31:C31"/>
    <mergeCell ref="A32:E32"/>
    <mergeCell ref="A33:D33"/>
    <mergeCell ref="A35:E35"/>
    <mergeCell ref="A36:C36"/>
    <mergeCell ref="B37:D37"/>
    <mergeCell ref="B38:C38"/>
    <mergeCell ref="G38:I38"/>
    <mergeCell ref="B39:C39"/>
    <mergeCell ref="C40:C41"/>
    <mergeCell ref="D40:D41"/>
    <mergeCell ref="G41:I41"/>
    <mergeCell ref="A42:A43"/>
    <mergeCell ref="B42:B43"/>
    <mergeCell ref="B46:D46"/>
    <mergeCell ref="B47:D47"/>
    <mergeCell ref="A48:D48"/>
    <mergeCell ref="A50:E50"/>
    <mergeCell ref="A51:E51"/>
    <mergeCell ref="A52:E52"/>
    <mergeCell ref="A53:E53"/>
    <mergeCell ref="A54:C54"/>
    <mergeCell ref="B55:C55"/>
    <mergeCell ref="B56:C56"/>
    <mergeCell ref="B57:C57"/>
    <mergeCell ref="B58:C58"/>
    <mergeCell ref="B59:C59"/>
    <mergeCell ref="A60:D60"/>
    <mergeCell ref="A61:E61"/>
    <mergeCell ref="A62:E62"/>
    <mergeCell ref="A63:C63"/>
    <mergeCell ref="B64:C64"/>
    <mergeCell ref="B65:C65"/>
    <mergeCell ref="B66:C66"/>
    <mergeCell ref="B67:C67"/>
    <mergeCell ref="B69:C69"/>
    <mergeCell ref="B70:C70"/>
    <mergeCell ref="B71:C71"/>
    <mergeCell ref="A72:C72"/>
    <mergeCell ref="A73:E73"/>
    <mergeCell ref="A74:E74"/>
    <mergeCell ref="A75:C75"/>
    <mergeCell ref="A76:A78"/>
    <mergeCell ref="C76:C77"/>
    <mergeCell ref="D76:D77"/>
    <mergeCell ref="B78:D78"/>
    <mergeCell ref="A79:A81"/>
    <mergeCell ref="C79:C80"/>
    <mergeCell ref="D79:D80"/>
    <mergeCell ref="B81:D81"/>
    <mergeCell ref="B82:D82"/>
    <mergeCell ref="B83:D83"/>
    <mergeCell ref="B84:D84"/>
    <mergeCell ref="B85:D85"/>
    <mergeCell ref="B86:D86"/>
    <mergeCell ref="B87:D87"/>
    <mergeCell ref="A88:D88"/>
    <mergeCell ref="A89:E89"/>
    <mergeCell ref="A90:E90"/>
    <mergeCell ref="A91:D91"/>
    <mergeCell ref="B92:D92"/>
    <mergeCell ref="B93:D93"/>
    <mergeCell ref="B94:D94"/>
    <mergeCell ref="A95:D95"/>
    <mergeCell ref="A97:E97"/>
    <mergeCell ref="A98:C98"/>
    <mergeCell ref="G98:I98"/>
    <mergeCell ref="B99:C99"/>
    <mergeCell ref="G99:I99"/>
    <mergeCell ref="B100:C100"/>
    <mergeCell ref="B101:C101"/>
    <mergeCell ref="B102:C102"/>
    <mergeCell ref="B103:C103"/>
    <mergeCell ref="B104:C104"/>
    <mergeCell ref="A105:D105"/>
    <mergeCell ref="A107:E107"/>
    <mergeCell ref="A108:E108"/>
    <mergeCell ref="A109:E109"/>
    <mergeCell ref="A110:E110"/>
    <mergeCell ref="A111:C111"/>
    <mergeCell ref="B112:C112"/>
    <mergeCell ref="B113:C113"/>
    <mergeCell ref="B114:C114"/>
    <mergeCell ref="B115:C115"/>
    <mergeCell ref="B116:C116"/>
    <mergeCell ref="B117:C117"/>
    <mergeCell ref="B118:C118"/>
    <mergeCell ref="A119:C119"/>
    <mergeCell ref="A120:E120"/>
    <mergeCell ref="A121:E121"/>
    <mergeCell ref="A122:C122"/>
    <mergeCell ref="B123:C123"/>
    <mergeCell ref="A124:C124"/>
    <mergeCell ref="A125:E125"/>
    <mergeCell ref="A126:E126"/>
    <mergeCell ref="A127:D127"/>
    <mergeCell ref="B128:D128"/>
    <mergeCell ref="B129:D129"/>
    <mergeCell ref="B130:C130"/>
    <mergeCell ref="A131:D131"/>
    <mergeCell ref="A133:E133"/>
    <mergeCell ref="A134:D134"/>
    <mergeCell ref="B135:D135"/>
    <mergeCell ref="B136:D136"/>
    <mergeCell ref="B137:D137"/>
    <mergeCell ref="B138:D138"/>
    <mergeCell ref="A139:D139"/>
    <mergeCell ref="A141:E141"/>
    <mergeCell ref="A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A151:C151"/>
    <mergeCell ref="A153:E153"/>
    <mergeCell ref="B154:D154"/>
    <mergeCell ref="B155:D155"/>
    <mergeCell ref="B156:D156"/>
    <mergeCell ref="B157:D157"/>
    <mergeCell ref="B158:D158"/>
    <mergeCell ref="B159:D159"/>
    <mergeCell ref="A160:D160"/>
    <mergeCell ref="A162:E162"/>
    <mergeCell ref="A163:C163"/>
    <mergeCell ref="B164:C164"/>
    <mergeCell ref="B165:C165"/>
    <mergeCell ref="B166:C166"/>
    <mergeCell ref="B167:C167"/>
    <mergeCell ref="B168:C168"/>
    <mergeCell ref="A169:C169"/>
    <mergeCell ref="A171:E171"/>
    <mergeCell ref="B172:E172"/>
    <mergeCell ref="B173:E173"/>
    <mergeCell ref="B174:E174"/>
    <mergeCell ref="B175:E175"/>
    <mergeCell ref="B176:E176"/>
    <mergeCell ref="B177:E177"/>
  </mergeCells>
  <conditionalFormatting sqref="D58">
    <cfRule type="cellIs" priority="2" operator="notEqual" aboveAverage="0" equalAverage="0" bottom="0" percent="0" rank="0" text="" dxfId="6">
      <formula>0.121</formula>
    </cfRule>
    <cfRule type="cellIs" priority="3" operator="equal" aboveAverage="0" equalAverage="0" bottom="0" percent="0" rank="0" text="" dxfId="7">
      <formula>0.121</formula>
    </cfRule>
  </conditionalFormatting>
  <printOptions headings="false" gridLines="false" gridLinesSet="true" horizontalCentered="true" verticalCentered="false"/>
  <pageMargins left="0.7" right="0.7" top="0.75" bottom="0.75" header="0.3" footer="0.3"/>
  <pageSetup paperSize="9" scale="100" fitToWidth="1" fitToHeight="0" pageOrder="overThenDown" orientation="landscape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&amp;CPágina &amp;P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45"/>
  <sheetViews>
    <sheetView showFormulas="false" showGridLines="fals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8.7578125" defaultRowHeight="14.25" zeroHeight="false" outlineLevelRow="0" outlineLevelCol="0"/>
  <cols>
    <col collapsed="false" customWidth="true" hidden="false" outlineLevel="0" max="1" min="1" style="254" width="6.38"/>
    <col collapsed="false" customWidth="true" hidden="false" outlineLevel="0" max="2" min="2" style="255" width="54.5"/>
    <col collapsed="false" customWidth="true" hidden="false" outlineLevel="0" max="3" min="3" style="254" width="15.38"/>
    <col collapsed="false" customWidth="true" hidden="false" outlineLevel="0" max="5" min="4" style="254" width="13.38"/>
    <col collapsed="false" customWidth="false" hidden="false" outlineLevel="0" max="1024" min="6" style="254" width="8.75"/>
  </cols>
  <sheetData>
    <row r="1" s="221" customFormat="true" ht="21" hidden="false" customHeight="false" outlineLevel="0" collapsed="false">
      <c r="A1" s="220" t="s">
        <v>0</v>
      </c>
      <c r="B1" s="220"/>
      <c r="C1" s="220"/>
      <c r="D1" s="220"/>
      <c r="E1" s="220"/>
    </row>
    <row r="2" s="221" customFormat="true" ht="21" hidden="false" customHeight="false" outlineLevel="0" collapsed="false">
      <c r="A2" s="220" t="s">
        <v>1</v>
      </c>
      <c r="B2" s="220"/>
      <c r="C2" s="220"/>
      <c r="D2" s="220"/>
      <c r="E2" s="220"/>
    </row>
    <row r="3" s="221" customFormat="true" ht="15.75" hidden="false" customHeight="false" outlineLevel="0" collapsed="false">
      <c r="A3" s="222" t="s">
        <v>478</v>
      </c>
      <c r="B3" s="222"/>
      <c r="C3" s="222"/>
      <c r="D3" s="222"/>
      <c r="E3" s="222"/>
    </row>
    <row r="4" s="221" customFormat="true" ht="15.75" hidden="false" customHeight="false" outlineLevel="0" collapsed="false">
      <c r="A4" s="222" t="str">
        <f aca="false">Globalizadora!A5</f>
        <v>Processo Administrativo: 23503.000998/2024-62</v>
      </c>
      <c r="B4" s="222"/>
      <c r="C4" s="222"/>
      <c r="D4" s="222"/>
      <c r="E4" s="222"/>
    </row>
    <row r="5" s="221" customFormat="true" ht="15.75" hidden="false" customHeight="false" outlineLevel="0" collapsed="false">
      <c r="A5" s="222" t="str">
        <f aca="false">Globalizadora!A6</f>
        <v>Pregão Eletrônico Nº:</v>
      </c>
      <c r="B5" s="222"/>
      <c r="C5" s="222"/>
      <c r="D5" s="222"/>
      <c r="E5" s="222"/>
    </row>
    <row r="7" s="257" customFormat="true" ht="15" hidden="false" customHeight="false" outlineLevel="0" collapsed="false">
      <c r="A7" s="256" t="s">
        <v>479</v>
      </c>
      <c r="B7" s="256"/>
      <c r="C7" s="256"/>
      <c r="D7" s="256"/>
      <c r="E7" s="256"/>
    </row>
    <row r="8" s="257" customFormat="true" ht="30" hidden="false" customHeight="false" outlineLevel="0" collapsed="false">
      <c r="A8" s="256" t="s">
        <v>6</v>
      </c>
      <c r="B8" s="258" t="s">
        <v>7</v>
      </c>
      <c r="C8" s="258" t="s">
        <v>480</v>
      </c>
      <c r="D8" s="258" t="s">
        <v>481</v>
      </c>
      <c r="E8" s="258" t="s">
        <v>358</v>
      </c>
    </row>
    <row r="9" s="257" customFormat="true" ht="30" hidden="false" customHeight="false" outlineLevel="0" collapsed="false">
      <c r="A9" s="259" t="n">
        <v>1</v>
      </c>
      <c r="B9" s="260" t="s">
        <v>482</v>
      </c>
      <c r="C9" s="259" t="s">
        <v>367</v>
      </c>
      <c r="D9" s="259" t="n">
        <v>2</v>
      </c>
      <c r="E9" s="259" t="n">
        <f aca="false">+D9*2</f>
        <v>4</v>
      </c>
    </row>
    <row r="10" s="257" customFormat="true" ht="45" hidden="false" customHeight="false" outlineLevel="0" collapsed="false">
      <c r="A10" s="259" t="n">
        <v>2</v>
      </c>
      <c r="B10" s="260" t="s">
        <v>483</v>
      </c>
      <c r="C10" s="259" t="s">
        <v>367</v>
      </c>
      <c r="D10" s="259" t="n">
        <v>4</v>
      </c>
      <c r="E10" s="259" t="n">
        <f aca="false">+D10*2</f>
        <v>8</v>
      </c>
    </row>
    <row r="11" s="257" customFormat="true" ht="30" hidden="false" customHeight="false" outlineLevel="0" collapsed="false">
      <c r="A11" s="259" t="n">
        <v>3</v>
      </c>
      <c r="B11" s="260" t="s">
        <v>484</v>
      </c>
      <c r="C11" s="259" t="s">
        <v>384</v>
      </c>
      <c r="D11" s="259" t="n">
        <v>1</v>
      </c>
      <c r="E11" s="259" t="n">
        <f aca="false">+D11*2</f>
        <v>2</v>
      </c>
    </row>
    <row r="12" s="257" customFormat="true" ht="30" hidden="false" customHeight="false" outlineLevel="0" collapsed="false">
      <c r="A12" s="259" t="n">
        <v>4</v>
      </c>
      <c r="B12" s="260" t="s">
        <v>485</v>
      </c>
      <c r="C12" s="259" t="s">
        <v>384</v>
      </c>
      <c r="D12" s="259" t="n">
        <v>4</v>
      </c>
      <c r="E12" s="259" t="n">
        <f aca="false">+D12*2</f>
        <v>8</v>
      </c>
    </row>
    <row r="13" s="257" customFormat="true" ht="15" hidden="false" customHeight="false" outlineLevel="0" collapsed="false">
      <c r="A13" s="259" t="n">
        <v>5</v>
      </c>
      <c r="B13" s="260" t="s">
        <v>486</v>
      </c>
      <c r="C13" s="259" t="s">
        <v>384</v>
      </c>
      <c r="D13" s="259" t="n">
        <v>4</v>
      </c>
      <c r="E13" s="259" t="n">
        <f aca="false">+D13*2</f>
        <v>8</v>
      </c>
    </row>
    <row r="14" s="257" customFormat="true" ht="15" hidden="false" customHeight="false" outlineLevel="0" collapsed="false">
      <c r="A14" s="259" t="n">
        <v>6</v>
      </c>
      <c r="B14" s="260" t="s">
        <v>487</v>
      </c>
      <c r="C14" s="259" t="s">
        <v>367</v>
      </c>
      <c r="D14" s="259" t="n">
        <v>1</v>
      </c>
      <c r="E14" s="259" t="n">
        <f aca="false">+D14*2</f>
        <v>2</v>
      </c>
    </row>
    <row r="15" s="257" customFormat="true" ht="15" hidden="false" customHeight="false" outlineLevel="0" collapsed="false">
      <c r="A15" s="259" t="n">
        <v>7</v>
      </c>
      <c r="B15" s="260" t="s">
        <v>488</v>
      </c>
      <c r="C15" s="259" t="s">
        <v>367</v>
      </c>
      <c r="D15" s="259" t="n">
        <v>0.5</v>
      </c>
      <c r="E15" s="259" t="n">
        <f aca="false">+D15*2</f>
        <v>1</v>
      </c>
    </row>
    <row r="16" s="257" customFormat="true" ht="15" hidden="false" customHeight="false" outlineLevel="0" collapsed="false">
      <c r="A16" s="259" t="n">
        <v>8</v>
      </c>
      <c r="B16" s="261" t="s">
        <v>489</v>
      </c>
      <c r="C16" s="259" t="s">
        <v>367</v>
      </c>
      <c r="D16" s="259" t="n">
        <v>6</v>
      </c>
      <c r="E16" s="259" t="n">
        <f aca="false">+D16*2</f>
        <v>12</v>
      </c>
    </row>
    <row r="17" s="257" customFormat="true" ht="15" hidden="false" customHeight="false" outlineLevel="0" collapsed="false">
      <c r="A17" s="259" t="n">
        <v>9</v>
      </c>
      <c r="B17" s="261" t="s">
        <v>490</v>
      </c>
      <c r="C17" s="259" t="s">
        <v>367</v>
      </c>
      <c r="D17" s="259" t="n">
        <v>0.5</v>
      </c>
      <c r="E17" s="259" t="n">
        <f aca="false">+D17*2</f>
        <v>1</v>
      </c>
    </row>
    <row r="18" s="257" customFormat="true" ht="15" hidden="false" customHeight="false" outlineLevel="0" collapsed="false">
      <c r="A18" s="259" t="n">
        <v>10</v>
      </c>
      <c r="B18" s="261" t="s">
        <v>491</v>
      </c>
      <c r="C18" s="259" t="s">
        <v>367</v>
      </c>
      <c r="D18" s="259" t="n">
        <v>0.5</v>
      </c>
      <c r="E18" s="259" t="n">
        <f aca="false">+D18*2</f>
        <v>1</v>
      </c>
    </row>
    <row r="19" s="257" customFormat="true" ht="15" hidden="false" customHeight="false" outlineLevel="0" collapsed="false">
      <c r="A19" s="259" t="n">
        <v>11</v>
      </c>
      <c r="B19" s="260" t="s">
        <v>492</v>
      </c>
      <c r="C19" s="259" t="s">
        <v>367</v>
      </c>
      <c r="D19" s="259" t="n">
        <v>1</v>
      </c>
      <c r="E19" s="259" t="n">
        <f aca="false">+D19*2</f>
        <v>2</v>
      </c>
    </row>
    <row r="20" s="257" customFormat="true" ht="15" hidden="false" customHeight="false" outlineLevel="0" collapsed="false">
      <c r="B20" s="262"/>
    </row>
    <row r="21" s="257" customFormat="true" ht="15" hidden="false" customHeight="false" outlineLevel="0" collapsed="false">
      <c r="A21" s="256" t="s">
        <v>493</v>
      </c>
      <c r="B21" s="256"/>
      <c r="C21" s="256"/>
      <c r="D21" s="256"/>
      <c r="E21" s="256"/>
    </row>
    <row r="22" s="257" customFormat="true" ht="41.25" hidden="false" customHeight="true" outlineLevel="0" collapsed="false">
      <c r="A22" s="256" t="s">
        <v>6</v>
      </c>
      <c r="B22" s="258" t="s">
        <v>7</v>
      </c>
      <c r="C22" s="258" t="s">
        <v>480</v>
      </c>
      <c r="D22" s="258" t="s">
        <v>481</v>
      </c>
      <c r="E22" s="258" t="s">
        <v>358</v>
      </c>
    </row>
    <row r="23" s="257" customFormat="true" ht="15" hidden="false" customHeight="false" outlineLevel="0" collapsed="false">
      <c r="A23" s="259" t="n">
        <v>1</v>
      </c>
      <c r="B23" s="260" t="s">
        <v>494</v>
      </c>
      <c r="C23" s="259" t="s">
        <v>367</v>
      </c>
      <c r="D23" s="259" t="n">
        <v>2</v>
      </c>
      <c r="E23" s="259" t="n">
        <f aca="false">+D23*2</f>
        <v>4</v>
      </c>
    </row>
    <row r="24" s="257" customFormat="true" ht="45" hidden="false" customHeight="false" outlineLevel="0" collapsed="false">
      <c r="A24" s="259" t="n">
        <v>2</v>
      </c>
      <c r="B24" s="260" t="s">
        <v>495</v>
      </c>
      <c r="C24" s="259" t="s">
        <v>367</v>
      </c>
      <c r="D24" s="259" t="n">
        <v>2</v>
      </c>
      <c r="E24" s="259" t="n">
        <f aca="false">+D24*2</f>
        <v>4</v>
      </c>
    </row>
    <row r="25" s="257" customFormat="true" ht="15" hidden="false" customHeight="false" outlineLevel="0" collapsed="false">
      <c r="A25" s="259" t="n">
        <v>3</v>
      </c>
      <c r="B25" s="260" t="s">
        <v>496</v>
      </c>
      <c r="C25" s="259" t="s">
        <v>384</v>
      </c>
      <c r="D25" s="259" t="n">
        <v>1</v>
      </c>
      <c r="E25" s="259" t="n">
        <f aca="false">+D25*2</f>
        <v>2</v>
      </c>
    </row>
    <row r="26" s="257" customFormat="true" ht="15" hidden="false" customHeight="false" outlineLevel="0" collapsed="false">
      <c r="A26" s="259" t="n">
        <v>4</v>
      </c>
      <c r="B26" s="260" t="s">
        <v>497</v>
      </c>
      <c r="C26" s="259" t="s">
        <v>384</v>
      </c>
      <c r="D26" s="259" t="n">
        <v>4</v>
      </c>
      <c r="E26" s="259" t="n">
        <f aca="false">+D26*2</f>
        <v>8</v>
      </c>
    </row>
    <row r="27" s="257" customFormat="true" ht="15" hidden="false" customHeight="false" outlineLevel="0" collapsed="false">
      <c r="A27" s="259" t="n">
        <v>5</v>
      </c>
      <c r="B27" s="260" t="s">
        <v>498</v>
      </c>
      <c r="C27" s="259" t="s">
        <v>367</v>
      </c>
      <c r="D27" s="259" t="n">
        <v>1</v>
      </c>
      <c r="E27" s="259" t="n">
        <v>1</v>
      </c>
    </row>
    <row r="28" s="257" customFormat="true" ht="15" hidden="false" customHeight="false" outlineLevel="0" collapsed="false">
      <c r="A28" s="259" t="n">
        <v>6</v>
      </c>
      <c r="B28" s="260" t="s">
        <v>487</v>
      </c>
      <c r="C28" s="259" t="s">
        <v>367</v>
      </c>
      <c r="D28" s="259" t="n">
        <v>1</v>
      </c>
      <c r="E28" s="259" t="n">
        <v>1</v>
      </c>
    </row>
    <row r="29" s="257" customFormat="true" ht="15" hidden="false" customHeight="false" outlineLevel="0" collapsed="false">
      <c r="A29" s="259" t="n">
        <v>7</v>
      </c>
      <c r="B29" s="260" t="s">
        <v>492</v>
      </c>
      <c r="C29" s="259" t="s">
        <v>367</v>
      </c>
      <c r="D29" s="259" t="n">
        <v>1</v>
      </c>
      <c r="E29" s="259" t="n">
        <v>1</v>
      </c>
    </row>
    <row r="30" s="257" customFormat="true" ht="15" hidden="false" customHeight="false" outlineLevel="0" collapsed="false">
      <c r="B30" s="262"/>
    </row>
    <row r="31" s="257" customFormat="true" ht="15" hidden="false" customHeight="false" outlineLevel="0" collapsed="false">
      <c r="A31" s="256" t="s">
        <v>282</v>
      </c>
      <c r="B31" s="256"/>
      <c r="C31" s="256"/>
      <c r="D31" s="256"/>
      <c r="E31" s="256"/>
    </row>
    <row r="32" s="257" customFormat="true" ht="30" hidden="false" customHeight="false" outlineLevel="0" collapsed="false">
      <c r="A32" s="256" t="s">
        <v>6</v>
      </c>
      <c r="B32" s="258" t="s">
        <v>7</v>
      </c>
      <c r="C32" s="258" t="s">
        <v>480</v>
      </c>
      <c r="D32" s="258" t="s">
        <v>481</v>
      </c>
      <c r="E32" s="258" t="s">
        <v>358</v>
      </c>
    </row>
    <row r="33" s="257" customFormat="true" ht="15" hidden="false" customHeight="false" outlineLevel="0" collapsed="false">
      <c r="A33" s="259" t="n">
        <v>1</v>
      </c>
      <c r="B33" s="260" t="s">
        <v>494</v>
      </c>
      <c r="C33" s="259" t="s">
        <v>367</v>
      </c>
      <c r="D33" s="259" t="n">
        <v>2</v>
      </c>
      <c r="E33" s="259" t="n">
        <f aca="false">+D33*2</f>
        <v>4</v>
      </c>
    </row>
    <row r="34" s="257" customFormat="true" ht="45" hidden="false" customHeight="false" outlineLevel="0" collapsed="false">
      <c r="A34" s="259" t="n">
        <v>2</v>
      </c>
      <c r="B34" s="260" t="s">
        <v>495</v>
      </c>
      <c r="C34" s="259" t="s">
        <v>367</v>
      </c>
      <c r="D34" s="259" t="n">
        <v>2</v>
      </c>
      <c r="E34" s="259" t="n">
        <f aca="false">+D34*2</f>
        <v>4</v>
      </c>
    </row>
    <row r="35" s="257" customFormat="true" ht="15" hidden="false" customHeight="false" outlineLevel="0" collapsed="false">
      <c r="A35" s="259" t="n">
        <v>3</v>
      </c>
      <c r="B35" s="260" t="s">
        <v>496</v>
      </c>
      <c r="C35" s="259" t="s">
        <v>384</v>
      </c>
      <c r="D35" s="259" t="n">
        <v>1</v>
      </c>
      <c r="E35" s="259" t="n">
        <f aca="false">+D35*2</f>
        <v>2</v>
      </c>
    </row>
    <row r="36" s="257" customFormat="true" ht="15" hidden="false" customHeight="false" outlineLevel="0" collapsed="false">
      <c r="A36" s="259" t="n">
        <v>4</v>
      </c>
      <c r="B36" s="260" t="s">
        <v>497</v>
      </c>
      <c r="C36" s="259" t="s">
        <v>384</v>
      </c>
      <c r="D36" s="259" t="n">
        <v>4</v>
      </c>
      <c r="E36" s="259" t="n">
        <f aca="false">+D36*2</f>
        <v>8</v>
      </c>
    </row>
    <row r="37" s="257" customFormat="true" ht="15" hidden="false" customHeight="false" outlineLevel="0" collapsed="false">
      <c r="A37" s="259" t="n">
        <v>5</v>
      </c>
      <c r="B37" s="260" t="s">
        <v>498</v>
      </c>
      <c r="C37" s="259" t="s">
        <v>367</v>
      </c>
      <c r="D37" s="259" t="n">
        <v>1</v>
      </c>
      <c r="E37" s="259" t="n">
        <v>1</v>
      </c>
    </row>
    <row r="38" s="257" customFormat="true" ht="15" hidden="false" customHeight="false" outlineLevel="0" collapsed="false">
      <c r="A38" s="259" t="n">
        <v>6</v>
      </c>
      <c r="B38" s="260" t="s">
        <v>487</v>
      </c>
      <c r="C38" s="259" t="s">
        <v>367</v>
      </c>
      <c r="D38" s="259" t="n">
        <v>1</v>
      </c>
      <c r="E38" s="259" t="n">
        <v>1</v>
      </c>
    </row>
    <row r="39" s="257" customFormat="true" ht="15" hidden="false" customHeight="false" outlineLevel="0" collapsed="false">
      <c r="A39" s="259" t="n">
        <v>7</v>
      </c>
      <c r="B39" s="260" t="s">
        <v>492</v>
      </c>
      <c r="C39" s="259" t="s">
        <v>367</v>
      </c>
      <c r="D39" s="259" t="n">
        <v>1</v>
      </c>
      <c r="E39" s="259" t="n">
        <v>1</v>
      </c>
    </row>
    <row r="40" s="257" customFormat="true" ht="15" hidden="false" customHeight="false" outlineLevel="0" collapsed="false">
      <c r="B40" s="262"/>
    </row>
    <row r="41" s="257" customFormat="true" ht="15" hidden="false" customHeight="false" outlineLevel="0" collapsed="false">
      <c r="B41" s="262"/>
    </row>
    <row r="42" s="257" customFormat="true" ht="15" hidden="false" customHeight="false" outlineLevel="0" collapsed="false">
      <c r="B42" s="262"/>
    </row>
    <row r="43" s="257" customFormat="true" ht="15" hidden="false" customHeight="false" outlineLevel="0" collapsed="false">
      <c r="B43" s="262"/>
    </row>
    <row r="44" s="257" customFormat="true" ht="15" hidden="false" customHeight="false" outlineLevel="0" collapsed="false">
      <c r="B44" s="262"/>
    </row>
    <row r="45" s="257" customFormat="true" ht="15" hidden="false" customHeight="false" outlineLevel="0" collapsed="false">
      <c r="B45" s="262"/>
    </row>
  </sheetData>
  <mergeCells count="8">
    <mergeCell ref="A1:E1"/>
    <mergeCell ref="A2:E2"/>
    <mergeCell ref="A3:E3"/>
    <mergeCell ref="A4:E4"/>
    <mergeCell ref="A5:E5"/>
    <mergeCell ref="A7:E7"/>
    <mergeCell ref="A21:E21"/>
    <mergeCell ref="A31:E3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3634</TotalTime>
  <Application>LibreOffice/7.4.7.2$Windows_X86_64 LibreOffice_project/723314e595e8007d3cf785c16538505a1c878ca5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2011-09-01T21:18:23Z</dcterms:created>
  <dc:creator>Rafael</dc:creator>
  <dc:description/>
  <dc:language>pt-BR</dc:language>
  <cp:lastModifiedBy/>
  <cp:lastPrinted>2025-03-20T19:25:20Z</cp:lastPrinted>
  <dcterms:modified xsi:type="dcterms:W3CDTF">2025-04-03T15:40:08Z</dcterms:modified>
  <cp:revision>121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rma??es 1">
    <vt:lpwstr/>
  </property>
  <property fmtid="{D5CDD505-2E9C-101B-9397-08002B2CF9AE}" pid="3" name="Informa??es 2">
    <vt:lpwstr/>
  </property>
  <property fmtid="{D5CDD505-2E9C-101B-9397-08002B2CF9AE}" pid="4" name="Informa??es 3">
    <vt:lpwstr/>
  </property>
  <property fmtid="{D5CDD505-2E9C-101B-9397-08002B2CF9AE}" pid="5" name="Informa??es 4">
    <vt:lpwstr/>
  </property>
</Properties>
</file>