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esktop\"/>
    </mc:Choice>
  </mc:AlternateContent>
  <xr:revisionPtr revIDLastSave="0" documentId="13_ncr:1_{93EE74A0-0DE8-4B47-B0CE-5BCF2E205CA8}" xr6:coauthVersionLast="45" xr6:coauthVersionMax="45" xr10:uidLastSave="{00000000-0000-0000-0000-000000000000}"/>
  <bookViews>
    <workbookView xWindow="28680" yWindow="-120" windowWidth="25440" windowHeight="15390" tabRatio="500" xr2:uid="{00000000-000D-0000-FFFF-FFFF00000000}"/>
  </bookViews>
  <sheets>
    <sheet name="Anexo I.4" sheetId="1" r:id="rId1"/>
    <sheet name="Anexo I.4.1" sheetId="2" r:id="rId2"/>
    <sheet name="Anexo I.4.2" sheetId="3" r:id="rId3"/>
    <sheet name="Anexo I.4.3" sheetId="4" r:id="rId4"/>
    <sheet name="Anexo I.4.4" sheetId="5" r:id="rId5"/>
    <sheet name="Anexo I-4.4.O" sheetId="6" r:id="rId6"/>
    <sheet name="Anexo I.4.5" sheetId="7" r:id="rId7"/>
  </sheets>
  <definedNames>
    <definedName name="_xlnm.Print_Area" localSheetId="0">'Anexo I.4'!$J$6:$Q$15</definedName>
    <definedName name="_xlnm.Print_Area" localSheetId="1">'Anexo I.4.1'!$A$1:$J$65</definedName>
    <definedName name="_xlnm.Print_Area" localSheetId="2">'Anexo I.4.2'!$A$1:$J$38</definedName>
    <definedName name="_xlnm.Print_Area" localSheetId="3">'Anexo I.4.3'!#REF!</definedName>
    <definedName name="_xlnm.Print_Area" localSheetId="6">'Anexo I.4.5'!$A$1:$D$45</definedName>
    <definedName name="_xlnm.Print_Area" localSheetId="5">'Anexo I-4.4.O'!$A$1:$D$32</definedName>
    <definedName name="Print_Area_0" localSheetId="0">'Anexo I.4'!$J$6:$Q$15</definedName>
    <definedName name="Print_Area_0" localSheetId="1">'Anexo I.4.1'!$A$1:$J$65</definedName>
    <definedName name="Print_Area_0" localSheetId="2">'Anexo I.4.2'!$A$1:$J$38</definedName>
    <definedName name="Print_Area_0" localSheetId="6">'Anexo I.4.5'!$A$1:$D$45</definedName>
    <definedName name="Print_Area_0" localSheetId="5">'Anexo I-4.4.O'!$A$1:$D$32</definedName>
    <definedName name="Print_Area_0_0" localSheetId="0">'Anexo I.4'!$J$6:$Q$15</definedName>
    <definedName name="Print_Area_0_0" localSheetId="1">'Anexo I.4.1'!$A$1:$J$65</definedName>
    <definedName name="Print_Area_0_0" localSheetId="2">'Anexo I.4.2'!$A$1:$J$38</definedName>
    <definedName name="Print_Area_0_0" localSheetId="6">'Anexo I.4.5'!$A$1:$D$45</definedName>
    <definedName name="Print_Area_0_0" localSheetId="5">'Anexo I-4.4.O'!$A$1:$D$32</definedName>
    <definedName name="Print_Titles_0" localSheetId="1">'Anexo I.4.1'!$1:$5</definedName>
    <definedName name="Print_Titles_0_0" localSheetId="1">'Anexo I.4.1'!$1:$5</definedName>
    <definedName name="_xlnm.Print_Titles" localSheetId="1">'Anexo I.4.1'!$1:$5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21" i="4" l="1"/>
  <c r="D39" i="7" l="1"/>
  <c r="D41" i="7" s="1"/>
  <c r="C39" i="7"/>
  <c r="C41" i="7" s="1"/>
  <c r="D34" i="7"/>
  <c r="C34" i="7"/>
  <c r="D26" i="7"/>
  <c r="C26" i="7"/>
  <c r="D13" i="7"/>
  <c r="C13" i="7"/>
  <c r="D23" i="6"/>
  <c r="D16" i="6"/>
  <c r="D12" i="6"/>
  <c r="D8" i="6"/>
  <c r="D27" i="6" s="1"/>
  <c r="C31" i="3" s="1"/>
  <c r="D22" i="5"/>
  <c r="D15" i="5"/>
  <c r="D11" i="5"/>
  <c r="D7" i="5"/>
  <c r="D26" i="5" s="1"/>
  <c r="D31" i="3" s="1"/>
  <c r="B15" i="3"/>
  <c r="J13" i="3"/>
  <c r="H13" i="3"/>
  <c r="F13" i="3"/>
  <c r="B13" i="3"/>
  <c r="K11" i="3"/>
  <c r="J11" i="3"/>
  <c r="H11" i="3"/>
  <c r="F11" i="3"/>
  <c r="B11" i="3"/>
  <c r="F9" i="3"/>
  <c r="B9" i="3"/>
  <c r="B7" i="3"/>
  <c r="B5" i="3"/>
  <c r="I57" i="2"/>
  <c r="I56" i="2"/>
  <c r="H56" i="2"/>
  <c r="J56" i="2" s="1"/>
  <c r="J57" i="2" s="1"/>
  <c r="I53" i="2"/>
  <c r="H53" i="2"/>
  <c r="J53" i="2" s="1"/>
  <c r="I52" i="2"/>
  <c r="H52" i="2"/>
  <c r="J52" i="2" s="1"/>
  <c r="I51" i="2"/>
  <c r="H51" i="2"/>
  <c r="J51" i="2" s="1"/>
  <c r="I50" i="2"/>
  <c r="I54" i="2" s="1"/>
  <c r="H50" i="2"/>
  <c r="J50" i="2" s="1"/>
  <c r="I46" i="2"/>
  <c r="H46" i="2"/>
  <c r="J46" i="2" s="1"/>
  <c r="I45" i="2"/>
  <c r="H45" i="2"/>
  <c r="J45" i="2" s="1"/>
  <c r="I44" i="2"/>
  <c r="H44" i="2"/>
  <c r="J44" i="2" s="1"/>
  <c r="I43" i="2"/>
  <c r="H43" i="2"/>
  <c r="J43" i="2" s="1"/>
  <c r="I42" i="2"/>
  <c r="H42" i="2"/>
  <c r="J42" i="2" s="1"/>
  <c r="I41" i="2"/>
  <c r="H41" i="2"/>
  <c r="J41" i="2" s="1"/>
  <c r="I40" i="2"/>
  <c r="H40" i="2"/>
  <c r="J40" i="2" s="1"/>
  <c r="J39" i="2"/>
  <c r="I39" i="2"/>
  <c r="H39" i="2"/>
  <c r="I38" i="2"/>
  <c r="H38" i="2"/>
  <c r="J38" i="2" s="1"/>
  <c r="I37" i="2"/>
  <c r="H37" i="2"/>
  <c r="J37" i="2" s="1"/>
  <c r="I36" i="2"/>
  <c r="H36" i="2"/>
  <c r="J36" i="2" s="1"/>
  <c r="I34" i="2"/>
  <c r="H34" i="2"/>
  <c r="J34" i="2" s="1"/>
  <c r="I33" i="2"/>
  <c r="I47" i="2" s="1"/>
  <c r="H33" i="2"/>
  <c r="J33" i="2" s="1"/>
  <c r="I32" i="2"/>
  <c r="H32" i="2"/>
  <c r="J32" i="2" s="1"/>
  <c r="I31" i="2"/>
  <c r="H31" i="2"/>
  <c r="J31" i="2" s="1"/>
  <c r="I30" i="2"/>
  <c r="H30" i="2"/>
  <c r="J30" i="2" s="1"/>
  <c r="I29" i="2"/>
  <c r="H29" i="2"/>
  <c r="J29" i="2" s="1"/>
  <c r="I25" i="2"/>
  <c r="H25" i="2"/>
  <c r="J25" i="2" s="1"/>
  <c r="I24" i="2"/>
  <c r="H24" i="2"/>
  <c r="J24" i="2" s="1"/>
  <c r="I23" i="2"/>
  <c r="I26" i="2" s="1"/>
  <c r="H23" i="2"/>
  <c r="J23" i="2" s="1"/>
  <c r="I21" i="2"/>
  <c r="H21" i="2"/>
  <c r="J21" i="2" s="1"/>
  <c r="I20" i="2"/>
  <c r="H20" i="2"/>
  <c r="J20" i="2" s="1"/>
  <c r="I16" i="2"/>
  <c r="H16" i="2"/>
  <c r="J16" i="2" s="1"/>
  <c r="I15" i="2"/>
  <c r="H15" i="2"/>
  <c r="J15" i="2" s="1"/>
  <c r="I14" i="2"/>
  <c r="H14" i="2"/>
  <c r="J14" i="2" s="1"/>
  <c r="I13" i="2"/>
  <c r="H13" i="2"/>
  <c r="J13" i="2" s="1"/>
  <c r="I12" i="2"/>
  <c r="H12" i="2"/>
  <c r="J12" i="2" s="1"/>
  <c r="I11" i="2"/>
  <c r="H11" i="2"/>
  <c r="J11" i="2" s="1"/>
  <c r="I8" i="2"/>
  <c r="I9" i="2" s="1"/>
  <c r="H8" i="2"/>
  <c r="J8" i="2" s="1"/>
  <c r="J9" i="2" s="1"/>
  <c r="D6" i="3" s="1"/>
  <c r="J17" i="2" l="1"/>
  <c r="D8" i="3" s="1"/>
  <c r="J54" i="2"/>
  <c r="D14" i="3" s="1"/>
  <c r="F14" i="3" s="1"/>
  <c r="I8" i="3"/>
  <c r="C10" i="3"/>
  <c r="E10" i="3" s="1"/>
  <c r="C6" i="3"/>
  <c r="I6" i="3" s="1"/>
  <c r="C12" i="3"/>
  <c r="C14" i="3"/>
  <c r="E8" i="3"/>
  <c r="C16" i="3"/>
  <c r="G8" i="3"/>
  <c r="J26" i="2"/>
  <c r="D10" i="3" s="1"/>
  <c r="F10" i="3" s="1"/>
  <c r="J47" i="2"/>
  <c r="D12" i="3" s="1"/>
  <c r="D16" i="3"/>
  <c r="I17" i="2"/>
  <c r="C8" i="3" s="1"/>
  <c r="K13" i="3"/>
  <c r="H14" i="3" l="1"/>
  <c r="J14" i="3"/>
  <c r="G14" i="3"/>
  <c r="I14" i="3"/>
  <c r="E14" i="3"/>
  <c r="E12" i="3"/>
  <c r="I12" i="3"/>
  <c r="G12" i="3"/>
  <c r="E7" i="3"/>
  <c r="F7" i="3" s="1"/>
  <c r="F8" i="3" s="1"/>
  <c r="I7" i="3"/>
  <c r="J7" i="3" s="1"/>
  <c r="J8" i="3" s="1"/>
  <c r="I9" i="3"/>
  <c r="J9" i="3" s="1"/>
  <c r="J10" i="3" s="1"/>
  <c r="E5" i="3"/>
  <c r="F5" i="3" s="1"/>
  <c r="F6" i="3" s="1"/>
  <c r="G5" i="3"/>
  <c r="H5" i="3" s="1"/>
  <c r="H6" i="3" s="1"/>
  <c r="G9" i="3"/>
  <c r="H9" i="3" s="1"/>
  <c r="H10" i="3" s="1"/>
  <c r="G7" i="3"/>
  <c r="H7" i="3" s="1"/>
  <c r="H8" i="3" s="1"/>
  <c r="I58" i="2"/>
  <c r="I5" i="3"/>
  <c r="J5" i="3" s="1"/>
  <c r="J6" i="3" s="1"/>
  <c r="E18" i="3"/>
  <c r="J12" i="3"/>
  <c r="F12" i="3"/>
  <c r="H12" i="3"/>
  <c r="J58" i="2"/>
  <c r="E19" i="3"/>
  <c r="D15" i="3" s="1"/>
  <c r="K9" i="3" l="1"/>
  <c r="D11" i="3"/>
  <c r="K7" i="3"/>
  <c r="I27" i="3"/>
  <c r="I15" i="3" s="1"/>
  <c r="C7" i="3"/>
  <c r="J59" i="2"/>
  <c r="J60" i="2" s="1"/>
  <c r="G27" i="3"/>
  <c r="G15" i="3" s="1"/>
  <c r="I59" i="2"/>
  <c r="I60" i="2" s="1"/>
  <c r="E27" i="3"/>
  <c r="E15" i="3" s="1"/>
  <c r="D13" i="3"/>
  <c r="D7" i="3"/>
  <c r="D5" i="3"/>
  <c r="D9" i="3"/>
  <c r="C9" i="3"/>
  <c r="C11" i="3"/>
  <c r="C15" i="3"/>
  <c r="C5" i="3"/>
  <c r="C13" i="3"/>
  <c r="K5" i="3"/>
  <c r="F15" i="3" l="1"/>
  <c r="F16" i="3" s="1"/>
  <c r="F21" i="3" s="1"/>
  <c r="F22" i="3" s="1"/>
  <c r="E16" i="3"/>
  <c r="E21" i="3" s="1"/>
  <c r="E22" i="3" s="1"/>
  <c r="J15" i="3"/>
  <c r="J16" i="3" s="1"/>
  <c r="J21" i="3" s="1"/>
  <c r="J22" i="3" s="1"/>
  <c r="I16" i="3"/>
  <c r="I21" i="3" s="1"/>
  <c r="I22" i="3" s="1"/>
  <c r="H15" i="3"/>
  <c r="H16" i="3" s="1"/>
  <c r="H21" i="3" s="1"/>
  <c r="H22" i="3" s="1"/>
  <c r="G16" i="3"/>
  <c r="G21" i="3" s="1"/>
  <c r="G22" i="3" s="1"/>
  <c r="M5" i="2"/>
  <c r="E23" i="3" l="1"/>
  <c r="E24" i="3" s="1"/>
  <c r="F23" i="3"/>
  <c r="F24" i="3" s="1"/>
  <c r="K15" i="3"/>
  <c r="G23" i="3"/>
  <c r="G24" i="3" s="1"/>
  <c r="H23" i="3" l="1"/>
  <c r="H24" i="3" s="1"/>
  <c r="I23" i="3"/>
  <c r="I24" i="3" s="1"/>
  <c r="J23" i="3" l="1"/>
  <c r="J24" i="3" s="1"/>
</calcChain>
</file>

<file path=xl/sharedStrings.xml><?xml version="1.0" encoding="utf-8"?>
<sst xmlns="http://schemas.openxmlformats.org/spreadsheetml/2006/main" count="1813" uniqueCount="453">
  <si>
    <t>Anexo I.4 – Planilhas de Orçamento e Cronograma Físico-Financeiro</t>
  </si>
  <si>
    <t>Anexo I.4.1 - Planilha de Custos Unitários</t>
  </si>
  <si>
    <t>Anexo I.4.2 - Cronograma Físico-Financeiro</t>
  </si>
  <si>
    <t>Anexo I.4.3 - Planilha de Composição de Custos Unitários</t>
  </si>
  <si>
    <t>Anexo I.4.4 - Planilha de Composição de Beneficios e Despesas Indiretas (BDI)</t>
  </si>
  <si>
    <t>Anexo I.4.5 - Planilha de Composição Encargos Sociais</t>
  </si>
  <si>
    <t>IMPORTANTE</t>
  </si>
  <si>
    <t>De modo a evitar divergências entre o valor da proposta apresentada no sistema - Compras Governamentais e a planilha orçamentária apresentada, preencher o BDI e a célula do desconto ANTES de registrar a proposta no sistema. No sistema, deverá ser preenchido o valor da célula "M5" do Anexo I.3.1.</t>
  </si>
  <si>
    <t>ANEXO I-4.1 - PLANILHA DE CUSTOS UNITÁRIOS</t>
  </si>
  <si>
    <t>INSTITUTO FEDERAL DE EDUCAÇÃO, CIÊNCIA E TECNOLOGIA DO SUDESTE DE MINAS GERAIS</t>
  </si>
  <si>
    <t>Insira o valor percentual do desconto sobre o preço estimado de cada item</t>
  </si>
  <si>
    <r>
      <rPr>
        <b/>
        <sz val="10"/>
        <color rgb="FF000000"/>
        <rFont val="Arial"/>
        <family val="2"/>
        <charset val="1"/>
      </rPr>
      <t xml:space="preserve">DESCONTO TOTAL (VALOR A SER LANÇADO NO </t>
    </r>
    <r>
      <rPr>
        <b/>
        <sz val="10"/>
        <color rgb="FFFF0000"/>
        <rFont val="Arial"/>
        <family val="2"/>
        <charset val="1"/>
      </rPr>
      <t>COMPRASNET</t>
    </r>
    <r>
      <rPr>
        <b/>
        <sz val="10"/>
        <color rgb="FF000000"/>
        <rFont val="Arial"/>
        <family val="2"/>
        <charset val="1"/>
      </rPr>
      <t>)</t>
    </r>
  </si>
  <si>
    <t>Objeto:</t>
  </si>
  <si>
    <t>OBRA DE EXECUÇÃO DE CABEAMENTO ÓPTICO PARA ATENDIMENTO ÀS UNIDADES DE CAMPO DO CAMPUS BARBACENA</t>
  </si>
  <si>
    <t>Campus:</t>
  </si>
  <si>
    <t>BARBACENA</t>
  </si>
  <si>
    <t>Data-base:</t>
  </si>
  <si>
    <t>JUNHO/2020</t>
  </si>
  <si>
    <t>Item</t>
  </si>
  <si>
    <t>Código do Sistema de Referência</t>
  </si>
  <si>
    <t>DESCRIÇÃO DOS SERVIÇOS</t>
  </si>
  <si>
    <t>UNID</t>
  </si>
  <si>
    <t>QUANTIDADE</t>
  </si>
  <si>
    <t>CUSTO UNITÁRIO</t>
  </si>
  <si>
    <t>CUSTO UNITÁRIO COM DESCONTO</t>
  </si>
  <si>
    <t>CUSTO TOTAL</t>
  </si>
  <si>
    <t>CUSTO TOTAL COM DESCONTO</t>
  </si>
  <si>
    <t>1</t>
  </si>
  <si>
    <t>PROJETOS</t>
  </si>
  <si>
    <t xml:space="preserve"> 1.1 </t>
  </si>
  <si>
    <t xml:space="preserve"> 00000013 </t>
  </si>
  <si>
    <t>Próprio</t>
  </si>
  <si>
    <t>ELABORAÇÃO E ENTREGA DE PROJETOS AS BUILT, COM DOCUMENTO DE RESPONSABILIDADE TÉCNICA</t>
  </si>
  <si>
    <t>M</t>
  </si>
  <si>
    <t>Subtotal</t>
  </si>
  <si>
    <t>2</t>
  </si>
  <si>
    <t>SERVIÇOS PRELIMINARES</t>
  </si>
  <si>
    <t xml:space="preserve"> 2.1 </t>
  </si>
  <si>
    <t xml:space="preserve"> 74209/001 </t>
  </si>
  <si>
    <t>SINAPI</t>
  </si>
  <si>
    <t>PLACA DE OBRA EM CHAPA DE ACO GALVANIZADO</t>
  </si>
  <si>
    <t>m²</t>
  </si>
  <si>
    <t xml:space="preserve"> 2.2 </t>
  </si>
  <si>
    <t xml:space="preserve"> 00000001 </t>
  </si>
  <si>
    <t>ANOTAÇÃO DE RESPONSABILIDADE TÉCNICA (ART) - OBRAS ACIMA DE R$ 15.000,01</t>
  </si>
  <si>
    <t>UNIDADE</t>
  </si>
  <si>
    <t xml:space="preserve"> 2.3 </t>
  </si>
  <si>
    <t xml:space="preserve"> 0101000210 </t>
  </si>
  <si>
    <t>AGESUL</t>
  </si>
  <si>
    <t>LOCACAO DE CONTAINER PARA DEPOSITO DE (2,30 X 6,00)M, ALT. 2,50M, SEM DIVISORIAS INTERNAS E SEM SANITARIO, EXC TRANSP/CARGA/DESCARGA</t>
  </si>
  <si>
    <t>MES</t>
  </si>
  <si>
    <t xml:space="preserve"> 2.4 </t>
  </si>
  <si>
    <t xml:space="preserve"> 0101000220 </t>
  </si>
  <si>
    <t>LOCACAO DE CONTAINER 2,30 X 4,30 M, ALT. 2,50 M, PARA SANITARIO, COM 3 BACIAS, 4 CHUVEIROS, 1 LAVATORIO E 1 MICTORIO, EXCLUSIVE TRANSPORTE/CARGA/DESCARGA</t>
  </si>
  <si>
    <t xml:space="preserve"> 2.5 </t>
  </si>
  <si>
    <t xml:space="preserve"> 01.09.01 </t>
  </si>
  <si>
    <t>SUDECAP</t>
  </si>
  <si>
    <t>MOBILIZACAO DE CONTAINER</t>
  </si>
  <si>
    <t>UN</t>
  </si>
  <si>
    <t xml:space="preserve"> 2.6 </t>
  </si>
  <si>
    <t xml:space="preserve"> 01.09.11 </t>
  </si>
  <si>
    <t>DESMOBILIZAÇÃO DE CONTAINER</t>
  </si>
  <si>
    <t>3</t>
  </si>
  <si>
    <t>INFRAESTRUTURA</t>
  </si>
  <si>
    <t xml:space="preserve"> 3.1 </t>
  </si>
  <si>
    <t>INSTALAÇÃO DE POSTES</t>
  </si>
  <si>
    <t xml:space="preserve"> 3.1.1 </t>
  </si>
  <si>
    <t xml:space="preserve"> 100605 </t>
  </si>
  <si>
    <t>ASSENTAMENTO DE POSTE DE CONCRETO COM COMPRIMENTO NOMINAL DE 10 M, CARGA NOMINAL DE 600 DAN, ENGASTAMENTO BASE CONCRETADA COM 1 M DE CONCRETO E 0,6 M DE SOLO (INCLUI FORNECIMENTO E INSTALACAO). AF_11/2019</t>
  </si>
  <si>
    <t xml:space="preserve"> 3.1.2 </t>
  </si>
  <si>
    <t xml:space="preserve"> TER-ESC-040 </t>
  </si>
  <si>
    <t>SETOP</t>
  </si>
  <si>
    <t>ESCAVAÇÃO MANUAL DE VALAS 1,50 M &lt; H &lt;= 3,00 M</t>
  </si>
  <si>
    <t>m³</t>
  </si>
  <si>
    <t xml:space="preserve"> 3.2 </t>
  </si>
  <si>
    <t>EQUIPAMENTOS DE POSTES</t>
  </si>
  <si>
    <t xml:space="preserve"> 3.2.1 </t>
  </si>
  <si>
    <t xml:space="preserve"> 00000203 </t>
  </si>
  <si>
    <t>POSTES DE PASSAGEM</t>
  </si>
  <si>
    <t xml:space="preserve"> 3.2.2 </t>
  </si>
  <si>
    <t xml:space="preserve"> 00000205 </t>
  </si>
  <si>
    <t>POSTES DE ANCORAGEM</t>
  </si>
  <si>
    <t xml:space="preserve"> 3.2.3 </t>
  </si>
  <si>
    <t xml:space="preserve"> 00000206 </t>
  </si>
  <si>
    <t>RESERVA TÉCNICA</t>
  </si>
  <si>
    <t>4</t>
  </si>
  <si>
    <t>INSTALAÇÕES DE LÓGICA E TELEFONIA</t>
  </si>
  <si>
    <t xml:space="preserve"> 4.1 </t>
  </si>
  <si>
    <t>INSTALAÇÃO DO BACKBONE  (CABO TRONCO)</t>
  </si>
  <si>
    <t xml:space="preserve"> 4.1.1 </t>
  </si>
  <si>
    <t xml:space="preserve"> 059434 </t>
  </si>
  <si>
    <t>SBC</t>
  </si>
  <si>
    <t>CABO ÓPTICO MONOMODO AUTOSSUSTENTADO CFOA-SM-AS-200G 06F</t>
  </si>
  <si>
    <t xml:space="preserve"> 4.1.2 </t>
  </si>
  <si>
    <t xml:space="preserve"> 00000207 </t>
  </si>
  <si>
    <t>ALÇA PRÉ-FORMADA PARA CABO AS-200G 06F</t>
  </si>
  <si>
    <t xml:space="preserve"> 4.1.3 </t>
  </si>
  <si>
    <t xml:space="preserve"> 00000208 </t>
  </si>
  <si>
    <t>TERMINADOR ÓPTICO PARA 04/06 EMENDAS ÓPTICAS</t>
  </si>
  <si>
    <t xml:space="preserve"> 4.1.4 </t>
  </si>
  <si>
    <t xml:space="preserve"> 00000209 </t>
  </si>
  <si>
    <t>FUSÃO NO TERMINADOR (PROTETOR DE EMENDA)</t>
  </si>
  <si>
    <t xml:space="preserve"> 4.1.5 </t>
  </si>
  <si>
    <t xml:space="preserve"> 00000210 </t>
  </si>
  <si>
    <t>CAIXA DE EMENDA DE FIBRA ÓPTICA 12/24F</t>
  </si>
  <si>
    <t xml:space="preserve"> 4.1.6 </t>
  </si>
  <si>
    <t xml:space="preserve"> 00000211 </t>
  </si>
  <si>
    <t>IDENTIFICAÇÃO DO CABO ÓPTICO</t>
  </si>
  <si>
    <t xml:space="preserve"> 4.2 </t>
  </si>
  <si>
    <t>INSTALAÇÃO DAS ABORDAGENS (CABOS DROP)</t>
  </si>
  <si>
    <t xml:space="preserve"> 4.2.1 </t>
  </si>
  <si>
    <t xml:space="preserve"> 11.82.07 </t>
  </si>
  <si>
    <t>CABO ÓPTICO MONOMODO AUTOSSUSTENTADO CFOAC-AS-UT 04F</t>
  </si>
  <si>
    <t xml:space="preserve"> 4.2.2 </t>
  </si>
  <si>
    <t xml:space="preserve"> 00000212 </t>
  </si>
  <si>
    <t>ESTICADOR PLÁSTICO TIPO 8 PARA CABO DROP OU FE</t>
  </si>
  <si>
    <t xml:space="preserve"> 4.2.3 </t>
  </si>
  <si>
    <t xml:space="preserve"> 00000213 </t>
  </si>
  <si>
    <t>FIXAÇÃO DO CABO DROP NO POSTE</t>
  </si>
  <si>
    <t xml:space="preserve"> 4.2.4 </t>
  </si>
  <si>
    <t xml:space="preserve"> 00000214 </t>
  </si>
  <si>
    <t>PITÃO EM AÇO GALVANIZADO A FOGO COM ROSCA E BUCHA</t>
  </si>
  <si>
    <t xml:space="preserve"> 4.2.5 </t>
  </si>
  <si>
    <t xml:space="preserve"> 00000215 </t>
  </si>
  <si>
    <t>PLAQUETA DE IDENTIFICAÇÃO PARA CABO ÓPTICO EM MATERIAL TERMOPLÁSTICO</t>
  </si>
  <si>
    <t xml:space="preserve"> 4.2.6 </t>
  </si>
  <si>
    <t xml:space="preserve"> 00000216 </t>
  </si>
  <si>
    <t>RACK DE PAREDE 19 POLEGADAS 12U (A=0,56M X L=0,53M X P=0,67M)</t>
  </si>
  <si>
    <t xml:space="preserve"> 4.2.7 </t>
  </si>
  <si>
    <t xml:space="preserve"> 00000217 </t>
  </si>
  <si>
    <t>TERMINADOR ÓPTICO PARA 04 EMENDAS ÓPTICAS</t>
  </si>
  <si>
    <t xml:space="preserve"> 4.2.8 </t>
  </si>
  <si>
    <t xml:space="preserve"> 00000218 </t>
  </si>
  <si>
    <t xml:space="preserve"> 4.3 </t>
  </si>
  <si>
    <t>EQUIPAMENTOS / ATIVOS DE REDE</t>
  </si>
  <si>
    <t xml:space="preserve"> 4.3.1 </t>
  </si>
  <si>
    <t xml:space="preserve"> 00000199 </t>
  </si>
  <si>
    <t>SWITCH ÓPTICO 10/100/1000 MBPS 24P + 04P SFP L2 GERENCIÁVEL</t>
  </si>
  <si>
    <t xml:space="preserve"> 4.3.2 </t>
  </si>
  <si>
    <t xml:space="preserve"> 00000200 </t>
  </si>
  <si>
    <t>ONU – OPTICAL NETWORK UNIT</t>
  </si>
  <si>
    <t>5</t>
  </si>
  <si>
    <t>SERVIÇOS COMPLEMENTARES</t>
  </si>
  <si>
    <t xml:space="preserve"> 5.1 </t>
  </si>
  <si>
    <t>TESTES</t>
  </si>
  <si>
    <t xml:space="preserve"> 5.1.1 </t>
  </si>
  <si>
    <t xml:space="preserve"> 00000189 </t>
  </si>
  <si>
    <t>TESTE DE FIBRA INATIVA EM REDE ÓPTICA</t>
  </si>
  <si>
    <t xml:space="preserve"> 5.1.2 </t>
  </si>
  <si>
    <t xml:space="preserve"> 00000190 </t>
  </si>
  <si>
    <t>TESTE DE ENLACE DE SITE COM OTDR DE AB E BA</t>
  </si>
  <si>
    <t xml:space="preserve"> 5.1.3 </t>
  </si>
  <si>
    <t xml:space="preserve"> 00000191 </t>
  </si>
  <si>
    <t>EXECUÇÃO DE EMENDA EM FIBRA ÓPTICA SEM MONITORAMENTO</t>
  </si>
  <si>
    <t xml:space="preserve"> 5.1.4 </t>
  </si>
  <si>
    <t xml:space="preserve"> 00000192 </t>
  </si>
  <si>
    <t>TESTE DE CABO ÓPTICO EM BOBINA COM OTDR - AMOSTRAGEM POR GRUPO</t>
  </si>
  <si>
    <t>6</t>
  </si>
  <si>
    <t>GERENCIAMENTO DE OBRAS</t>
  </si>
  <si>
    <t>ADMINISTRAÇÃO LOCAL</t>
  </si>
  <si>
    <t>TOTAL PARCIAL</t>
  </si>
  <si>
    <t xml:space="preserve"> VALOR DO B.D.I.</t>
  </si>
  <si>
    <t xml:space="preserve">TOTAL GERAL (TOTAL PARCIAL + BDI) </t>
  </si>
  <si>
    <t>BRUNO CÁSSIO RODRIGUES BATISTA</t>
  </si>
  <si>
    <t>CARLOS MÁRIO DELBEN DA CRUZ MACHADO</t>
  </si>
  <si>
    <t>ANEXO I43.2 - CRONOGRAMA FÍSICO-FINANCEIRO</t>
  </si>
  <si>
    <t>ITEM</t>
  </si>
  <si>
    <t>VALOR  DOS SERVIÇOS</t>
  </si>
  <si>
    <t>VALOR  DOS SERVIÇOS COM DESCONTO</t>
  </si>
  <si>
    <t>ETAPAS/ SERVIÇOS  A  EXECUTAR  -  Em %</t>
  </si>
  <si>
    <t>MÊS 01</t>
  </si>
  <si>
    <t>MÊS 02</t>
  </si>
  <si>
    <t>MÊS 03</t>
  </si>
  <si>
    <t>VALOR TOTAL DA OBRA</t>
  </si>
  <si>
    <t>VALOR TOTAL DA OBRA COM DESCONTO</t>
  </si>
  <si>
    <t>TOTAL SIMPLES - R$</t>
  </si>
  <si>
    <t>TOTAL SIMPLES - %</t>
  </si>
  <si>
    <t>TOTAL ACUMULADO - R$</t>
  </si>
  <si>
    <t>TOTAL ACUMULADO - %</t>
  </si>
  <si>
    <t>BDI IF</t>
  </si>
  <si>
    <t>BDI EMPRESA</t>
  </si>
  <si>
    <t>ANEXO I.4.3 - PLANILHA DE COMPOSIÇÃO DE CUSTOS UNITÁRIOS</t>
  </si>
  <si>
    <t xml:space="preserve"> 1 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</si>
  <si>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</si>
  <si>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</si>
  <si>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</si>
  <si>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</si>
  <si>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</si>
  <si>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</si>
  <si>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</si>
  <si>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</si>
  <si>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</si>
  <si>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>SEDI - SERVIÇOS DIVERSOS</t>
  </si>
  <si>
    <t>Composição Auxiliar</t>
  </si>
  <si>
    <t xml:space="preserve"> 91677 </t>
  </si>
  <si>
    <t>ENGENHEIRO ELETRICISTA COM ENCARGOS COMPLEMENTARES</t>
  </si>
  <si>
    <t>H</t>
  </si>
  <si>
    <t xml:space="preserve"> 90773 </t>
  </si>
  <si>
    <t>DESENHISTA COPISTA COM ENCARGOS COMPLEMENTARES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</si>
  <si>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</si>
  <si>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</si>
  <si>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</si>
  <si>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</si>
  <si>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</si>
  <si>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</si>
  <si>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</si>
  <si>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 xml:space="preserve"> 2 </t>
  </si>
  <si>
    <t>CANT - CANTEIRO DE OBRAS</t>
  </si>
  <si>
    <t xml:space="preserve"> 94962 </t>
  </si>
  <si>
    <t>CONCRETO MAGRO PARA LASTRO, TRAÇO 1:4,5:4,5 (CIMENTO/ AREIA MÉDIA/ BRITA 1)  - PREPARO MECÂNICO COM BETONEIRA 400 L. AF_07/2016</t>
  </si>
  <si>
    <t>FUES - FUNDAÇÕES E ESTRUTURAS</t>
  </si>
  <si>
    <t xml:space="preserve"> 88262 </t>
  </si>
  <si>
    <t>CARPINTEIRO DE FORMAS COM ENCARGOS COMPLEMENTARES</t>
  </si>
  <si>
    <t xml:space="preserve"> 88316 </t>
  </si>
  <si>
    <t>SERVENTE COM ENCARGOS COMPLEMENTARES</t>
  </si>
  <si>
    <t>Insumo</t>
  </si>
  <si>
    <t xml:space="preserve"> 00004813 </t>
  </si>
  <si>
    <t>PLACA DE OBRA (PARA CONSTRUCAO CIVIL) EM CHAPA GALVANIZADA *N. 22*, ADESIVADA, DE *2,0 X 1,125* M</t>
  </si>
  <si>
    <t>Material</t>
  </si>
  <si>
    <t xml:space="preserve"> 00004491 </t>
  </si>
  <si>
    <t>PONTALETE DE MADEIRA NAO APARELHADA *7,5 X 7,5* CM (3 X 3 ") PINUS, MISTA OU EQUIVALENTE DA REGIAO</t>
  </si>
  <si>
    <t xml:space="preserve"> 00005075 </t>
  </si>
  <si>
    <t>PREGO DE ACO POLIDO COM CABECA 18 X 30 (2 3/4 X 10)</t>
  </si>
  <si>
    <t>KG</t>
  </si>
  <si>
    <t xml:space="preserve"> 00004417 </t>
  </si>
  <si>
    <t>SARRAFO DE MADEIRA NAO APARELHADA *2,5 X 7* CM, MACARANDUBA, ANGELIM OU EQUIVALENTE DA REGIAO</t>
  </si>
  <si>
    <t>Taxas</t>
  </si>
  <si>
    <t xml:space="preserve"> 3497 </t>
  </si>
  <si>
    <t xml:space="preserve">LOCACAO DE CONTAINER PARA DEPOSITO DE (2,30 X 6,00)M, ALT. 2,50M, SEM DIVISORIAS INTERNAS E SEM SANITARIO, EXCL TRANSP/CARGA/DESCARGA (SINAPI 10776) </t>
  </si>
  <si>
    <t xml:space="preserve"> 00010777 </t>
  </si>
  <si>
    <t>LOCACAO DE CONTAINER 2,30 X 4,30 M, ALT. 2,50 M, PARA SANITARIO, COM 3 BACIAS, 4 CHUVEIROS, 1 LAVATORIO E 1 MICTORIO</t>
  </si>
  <si>
    <t>Equipamento</t>
  </si>
  <si>
    <t>CONTAINER 6,0X2,30X2,82 M COM ISOLAMENTO TERMICO</t>
  </si>
  <si>
    <t xml:space="preserve"> 89.50.20 </t>
  </si>
  <si>
    <t>MOBILIZAÇAO DE CONTAINER</t>
  </si>
  <si>
    <t xml:space="preserve"> 89.50.21 </t>
  </si>
  <si>
    <t xml:space="preserve"> 3 </t>
  </si>
  <si>
    <t>INEL - INSTALAÇÃO ELÉTRICA/ELETRIFICAÇÃO E ILUMINAÇÃO EXTERNA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</si>
  <si>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</si>
  <si>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</si>
  <si>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>CHOR - CUSTOS HORÁRIOS DE MÁQUINAS E EQUIPAMENTOS</t>
  </si>
  <si>
    <t>CHP</t>
  </si>
  <si>
    <t xml:space="preserve"> 88247 </t>
  </si>
  <si>
    <t>AUXILIAR DE ELETRICISTA COM ENCARGOS COMPLEMENTARES</t>
  </si>
  <si>
    <t xml:space="preserve"> 88264 </t>
  </si>
  <si>
    <t>ELETRICISTA COM ENCARGOS COMPLEMENTARES</t>
  </si>
  <si>
    <t xml:space="preserve"> 00000863 </t>
  </si>
  <si>
    <t>CABO DE COBRE NU 35 MM2 MEIO-DURO</t>
  </si>
  <si>
    <t xml:space="preserve"> 00012366 </t>
  </si>
  <si>
    <t>POSTE DE CONCRETO CIRCULAR, 150 KG, H = 10 M (NBR 8451)</t>
  </si>
  <si>
    <t xml:space="preserve"> IFSEMG-077 </t>
  </si>
  <si>
    <t>ABRAÇADEIRA BAP COM PARAFUSO J</t>
  </si>
  <si>
    <t xml:space="preserve"> IFSEMG-086 </t>
  </si>
  <si>
    <t>KIT COM SUPORTE DIELÉTRICO PARA CABO AS-200G-06F COM SUPORTE REFORÇADO PARA BAP E PARAFUSO M12</t>
  </si>
  <si>
    <t>CJ</t>
  </si>
  <si>
    <t xml:space="preserve"> IFSEMG-076 </t>
  </si>
  <si>
    <t>PARAFUSO CABEÇA SEXTAVADA M12-40</t>
  </si>
  <si>
    <t xml:space="preserve"> IFSEMG-081 </t>
  </si>
  <si>
    <t xml:space="preserve"> IFSEMG-083 </t>
  </si>
  <si>
    <t>MANILHA SAPATILHA GALVANIZADA A FOGO</t>
  </si>
  <si>
    <t xml:space="preserve"> IFSEMG-087 </t>
  </si>
  <si>
    <t>OLHAL RETO DE ALUMÍNIO PARA ANCORAGEM COM ROSCA M12 E SUPORTE REFORÇADO PARA BAP</t>
  </si>
  <si>
    <t xml:space="preserve"> IFSEMG-075 </t>
  </si>
  <si>
    <t>PARAFUSO M12-40 PARA FIXAÇÃO DE CRUZETA</t>
  </si>
  <si>
    <t xml:space="preserve"> IFSEMG-079 </t>
  </si>
  <si>
    <t>SUPORTE REFORÇADO PARA BAP (FIXAÇÃO DE CRUZETA)</t>
  </si>
  <si>
    <t xml:space="preserve"> IFSEMG-080 </t>
  </si>
  <si>
    <t>SUPORTE PARA ACOMODAÇÃO DE RESERVA TÉCNICA CRUZETA – 550 MM</t>
  </si>
  <si>
    <t xml:space="preserve"> 4 </t>
  </si>
  <si>
    <t>INSTALAÇÕES DE LÓGICA / TELEFÔNICA</t>
  </si>
  <si>
    <t xml:space="preserve"> 88243 </t>
  </si>
  <si>
    <t>AJUDANTE ESPECIALIZADO COM ENCARGOS COMPLEMENTARES</t>
  </si>
  <si>
    <t xml:space="preserve"> 88266 </t>
  </si>
  <si>
    <t>ELETROTÉCNICO COM ENCARGOS COMPLEMENTARES</t>
  </si>
  <si>
    <t xml:space="preserve"> 072256 </t>
  </si>
  <si>
    <t>FIBRA OPTICA - CABO OPTICO MONOMODO AUTOSUSTENTADO SM 9/125 TIGHT SEMI GELEADO ASU80 EXTERNO 12 Fo</t>
  </si>
  <si>
    <t>FOMA - FORNECIMENTO DE MATERIAIS E EQUIPAMENTOS</t>
  </si>
  <si>
    <t xml:space="preserve"> IFSEMG-082 </t>
  </si>
  <si>
    <t>ISOLADOR DE PORCELANA COM ARMAÇÃO SECUNDÁRIA (FIXAÇÃO DO CABO)</t>
  </si>
  <si>
    <t xml:space="preserve"> IFSEMG-065 </t>
  </si>
  <si>
    <t>U</t>
  </si>
  <si>
    <t xml:space="preserve"> IFSEMG-064 </t>
  </si>
  <si>
    <t>EXTENSÃO ÓPTICA SIMPLEX SM 2,5M</t>
  </si>
  <si>
    <t>SEES - SERVIÇOS ESPECIAIS</t>
  </si>
  <si>
    <t xml:space="preserve"> IFSEMG-066 </t>
  </si>
  <si>
    <t>PROTETOR DE EMENDA</t>
  </si>
  <si>
    <t xml:space="preserve"> IFSEMG-088 </t>
  </si>
  <si>
    <t>FUSÃO EM FIBRA ÓPTICA</t>
  </si>
  <si>
    <t>Mão de Obra</t>
  </si>
  <si>
    <t xml:space="preserve"> IFSEMG-062 </t>
  </si>
  <si>
    <t>CAIXA DE EMENDA ÓPTICA 12F/24F</t>
  </si>
  <si>
    <t xml:space="preserve"> IFSEMG-071 </t>
  </si>
  <si>
    <t>FITA FUSIMEC EM AÇO GALVANIZADO A FOGO</t>
  </si>
  <si>
    <t xml:space="preserve"> IFSEMG-072 </t>
  </si>
  <si>
    <t>FECHO DENTADO EM AÇO GALVANIZADO A FOGO</t>
  </si>
  <si>
    <t xml:space="preserve"> IFSEMG-078 </t>
  </si>
  <si>
    <t>KIT DERIVAÇÃO PARA CAIXA DE EMENDA ÓPTICA AÉREA (TUBO TERMOCONTRÁTIL)</t>
  </si>
  <si>
    <t xml:space="preserve"> IFSEMG-073 </t>
  </si>
  <si>
    <t>SPLITER BALANCEADO 1/8</t>
  </si>
  <si>
    <t xml:space="preserve"> IFSEMG-074 </t>
  </si>
  <si>
    <t xml:space="preserve">SPLITER DESBALANCEADO 5-95 1/2 </t>
  </si>
  <si>
    <t xml:space="preserve"> IFSEMG-084 </t>
  </si>
  <si>
    <t>FUSÃO NO SPLIT 1/2 – PROTETOR DE EMENDA</t>
  </si>
  <si>
    <t xml:space="preserve"> IFSEMG-068 </t>
  </si>
  <si>
    <t>ACESSORIOS PARA INSTALAÇAO TELEFONICA/INFORMATICA</t>
  </si>
  <si>
    <t xml:space="preserve"> 55.10.10 </t>
  </si>
  <si>
    <t>AUXILIAR BOMBEIRO/ELETRICISTA</t>
  </si>
  <si>
    <t xml:space="preserve"> 55.10.55 </t>
  </si>
  <si>
    <t>ELETRICISTA</t>
  </si>
  <si>
    <t xml:space="preserve"> 74.19.36 </t>
  </si>
  <si>
    <t>CABO OPTICO CF0A 4 FIBRAS OU EQUIVALENTE</t>
  </si>
  <si>
    <t xml:space="preserve"> IFSEMG-070 </t>
  </si>
  <si>
    <t xml:space="preserve"> IFSEMG-069 </t>
  </si>
  <si>
    <t xml:space="preserve"> IFSEMG-067 </t>
  </si>
  <si>
    <t xml:space="preserve"> 00007583 </t>
  </si>
  <si>
    <t>BUCHA DE NYLON SEM ABA S8, COM PARAFUSO DE 4,80 X 50 MM EM ACO ZINCADO COM ROSCA SOBERBA, CABECA CHATA E FENDA PHILLIPS</t>
  </si>
  <si>
    <t xml:space="preserve"> B.01.000.010198 </t>
  </si>
  <si>
    <t>CPOS</t>
  </si>
  <si>
    <t>Técnico equipamentos informática</t>
  </si>
  <si>
    <t>h</t>
  </si>
  <si>
    <t xml:space="preserve"> IFSEMG-059 </t>
  </si>
  <si>
    <t xml:space="preserve"> IFSEMG-060 </t>
  </si>
  <si>
    <t xml:space="preserve"> 5 </t>
  </si>
  <si>
    <t xml:space="preserve"> IFSEMG-057 </t>
  </si>
  <si>
    <t>OTDR - OPTICAL TIME-DOMAIN REFLECTOMETER</t>
  </si>
  <si>
    <t xml:space="preserve"> 6 </t>
  </si>
  <si>
    <t>ADMINISTRAÇÃO LOCAL DA OBRA</t>
  </si>
  <si>
    <t xml:space="preserve"> 6.1 </t>
  </si>
  <si>
    <t xml:space="preserve"> 95407 </t>
  </si>
  <si>
    <t>CURSO DE CAPACITAÇÃO PARA ENGENHEIRO ELETRICISTA (ENCARGOS COMPLEMENTARES) - HORISTA</t>
  </si>
  <si>
    <t xml:space="preserve"> 00034783 </t>
  </si>
  <si>
    <t>ENGENHEIRO ELETRICISTA</t>
  </si>
  <si>
    <t xml:space="preserve"> 00043486 </t>
  </si>
  <si>
    <t>EPI - FAMILIA ENGENHEIRO CIVIL - HORISTA (ENCARGOS COMPLEMENTARES - COLETADO CAIXA)</t>
  </si>
  <si>
    <t xml:space="preserve"> 00037372 </t>
  </si>
  <si>
    <t>EXAMES - HORISTA (COLETADO CAIXA)</t>
  </si>
  <si>
    <t>Outros</t>
  </si>
  <si>
    <t xml:space="preserve"> 00043462 </t>
  </si>
  <si>
    <t>FERRAMENTAS - FAMILIA ENGENHEIRO CIVIL - HORISTA (ENCARGOS COMPLEMENTARES - COLETADO CAIXA)</t>
  </si>
  <si>
    <t xml:space="preserve"> 00037373 </t>
  </si>
  <si>
    <t>SEGURO - HORISTA (COLETADO CAIXA)</t>
  </si>
  <si>
    <t xml:space="preserve"> 6.2 </t>
  </si>
  <si>
    <t xml:space="preserve"> 90777 </t>
  </si>
  <si>
    <t>ENGENHEIRO CIVIL DE OBRA JUNIOR COM ENCARGOS COMPLEMENTARES</t>
  </si>
  <si>
    <t xml:space="preserve"> 95402 </t>
  </si>
  <si>
    <t>CURSO DE CAPACITAÇÃO PARA ENGENHEIRO CIVIL DE OBRA JÚNIOR (ENCARGOS COMPLEMENTARES) - HORISTA</t>
  </si>
  <si>
    <t xml:space="preserve"> 00002706 </t>
  </si>
  <si>
    <t>ENGENHEIRO CIVIL DE OBRA JUNIOR</t>
  </si>
  <si>
    <t>ANEXO I.4.4 - COMPOSIÇÃO DA TAXA DE BENEFÍCIOS E DESPESAS INDIRETAS - BDI</t>
  </si>
  <si>
    <t>Grupo</t>
  </si>
  <si>
    <t>A</t>
  </si>
  <si>
    <t>Despesas Indiretas da Sede</t>
  </si>
  <si>
    <t>A.1</t>
  </si>
  <si>
    <t>Administração central</t>
  </si>
  <si>
    <t>A.2</t>
  </si>
  <si>
    <t>Seguro + Garantia</t>
  </si>
  <si>
    <t>A.3</t>
  </si>
  <si>
    <t>Risco</t>
  </si>
  <si>
    <t>Total do grupo A</t>
  </si>
  <si>
    <t>B</t>
  </si>
  <si>
    <t>Despesas Financeiras (F)</t>
  </si>
  <si>
    <t>B.1</t>
  </si>
  <si>
    <t>Total do grupo B</t>
  </si>
  <si>
    <t>C</t>
  </si>
  <si>
    <t>Bonificação</t>
  </si>
  <si>
    <t>C.1</t>
  </si>
  <si>
    <t>Lucro</t>
  </si>
  <si>
    <t>Total do grupo C</t>
  </si>
  <si>
    <t>D</t>
  </si>
  <si>
    <t>Impostos</t>
  </si>
  <si>
    <t>D.1</t>
  </si>
  <si>
    <t>PIS</t>
  </si>
  <si>
    <t>D.2</t>
  </si>
  <si>
    <t>COFINS</t>
  </si>
  <si>
    <t>D.3</t>
  </si>
  <si>
    <t>ISSQN (Prefeitura de Juiz de Fora)</t>
  </si>
  <si>
    <t>D.4</t>
  </si>
  <si>
    <t>CPRB</t>
  </si>
  <si>
    <t>Total do grupo D</t>
  </si>
  <si>
    <t>Fórmula para o cálculo do B.D.I. ( benefícios e despesas indiretas )</t>
  </si>
  <si>
    <r>
      <rPr>
        <sz val="10"/>
        <rFont val="Arial"/>
        <family val="2"/>
        <charset val="1"/>
      </rPr>
      <t xml:space="preserve">BDI = </t>
    </r>
    <r>
      <rPr>
        <u/>
        <sz val="10"/>
        <rFont val="Arial"/>
        <family val="2"/>
        <charset val="1"/>
      </rPr>
      <t>(1+A)(1+B)(1+C)</t>
    </r>
    <r>
      <rPr>
        <sz val="10"/>
        <rFont val="Arial"/>
        <family val="2"/>
        <charset val="1"/>
      </rPr>
      <t xml:space="preserve"> - 1</t>
    </r>
  </si>
  <si>
    <t xml:space="preserve">                               (1- D)</t>
  </si>
  <si>
    <t>BDI =</t>
  </si>
  <si>
    <t>_____________________________________________________</t>
  </si>
  <si>
    <t>ANEXO I.4.5 - PLANILHA DE  COMPOSIÇÃO DE ENCARGOS SOCIAIS</t>
  </si>
  <si>
    <t>CÓDIGO</t>
  </si>
  <si>
    <t>DESCRIÇÃO</t>
  </si>
  <si>
    <t>HORISTA (%)</t>
  </si>
  <si>
    <t>MENSALISTA 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</si>
  <si>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</si>
  <si>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</si>
  <si>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</si>
  <si>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</si>
  <si>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</si>
  <si>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</si>
  <si>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</si>
  <si>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</si>
  <si>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</si>
  <si>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</si>
  <si>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</si>
  <si>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</si>
  <si>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</si>
  <si>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</si>
  <si>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de Trabalho</t>
  </si>
  <si>
    <t>A8</t>
  </si>
  <si>
    <t>FGTS</t>
  </si>
  <si>
    <t>A9</t>
  </si>
  <si>
    <t>SECONCI</t>
  </si>
  <si>
    <t>TOTAL DE ENCARGOS BÁSICOS</t>
  </si>
  <si>
    <t>GRUPO B</t>
  </si>
  <si>
    <t>B1</t>
  </si>
  <si>
    <t>Repouso Semanal Remunerado</t>
  </si>
  <si>
    <t>Não incide</t>
  </si>
  <si>
    <t>B2</t>
  </si>
  <si>
    <t>Feriados</t>
  </si>
  <si>
    <t>B3</t>
  </si>
  <si>
    <t>Auxilio-enfermidade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</si>
  <si>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</si>
  <si>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</si>
  <si>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</si>
  <si>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</si>
  <si>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</si>
  <si>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</si>
  <si>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</si>
  <si>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</si>
  <si>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</si>
  <si>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</si>
  <si>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</si>
  <si>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</si>
  <si>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</si>
  <si>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</si>
  <si>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TOTAL DE ENCARGOS SOCIAIS QUE RECEBEM INCIDÊNCIA DE A</t>
  </si>
  <si>
    <t>CRUPO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</si>
  <si>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</si>
  <si>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</si>
  <si>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</si>
  <si>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</si>
  <si>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</si>
  <si>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</si>
  <si>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</si>
  <si>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</si>
  <si>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</si>
  <si>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</si>
  <si>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TOTAL DE ENCARGOS SOCIAIS que não recebem as incidências globais de A</t>
  </si>
  <si>
    <t>GRUPO D</t>
  </si>
  <si>
    <t>D1</t>
  </si>
  <si>
    <t>Reincidência de A sobre B</t>
  </si>
  <si>
    <t>D2</t>
  </si>
  <si>
    <t>Reincidência de Grupo A sobre Aviso Prévio trabalhado e Reincidencia do FGTS sobre Aviso Prévio Indenizado</t>
  </si>
  <si>
    <t>Total da Taxas de incidências e reincidências</t>
  </si>
  <si>
    <t>TOTAL (A+B+C+D)</t>
  </si>
  <si>
    <t>ENGENHEIRO CIVIL - CREA 170285/D</t>
  </si>
  <si>
    <t>ENGENHEIRO ELETRICISTA – CREA MG-69272/D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</si>
</sst>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0.0000%"/>
    <numFmt numFmtId="166" formatCode="&quot;R$&quot;#,##0.00;[Red]&quot;-R$&quot;#,##0.00"/>
    <numFmt numFmtId="167" formatCode="&quot;R$ &quot;#,##0.00;[Red]&quot;-R$ &quot;#,##0.00"/>
    <numFmt numFmtId="168" formatCode="0.0000000"/>
    <numFmt numFmtId="169" formatCode="&quot;R$ &quot;#,##0.00"/>
    <numFmt numFmtId="170" formatCode="0.0000"/>
    <numFmt numFmtId="171" formatCode="#,##0.0000000"/>
  </numFmts>
  <fonts count="26" x14ac:knownFonts="1">
    <font>
      <sz val="11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u/>
      <sz val="16"/>
      <color rgb="FF0000FF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2"/>
      <name val="Arial"/>
      <family val="2"/>
      <charset val="1"/>
    </font>
    <font>
      <sz val="10"/>
      <color rgb="FFFF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000000"/>
      <name val="Arial"/>
      <family val="1"/>
      <charset val="1"/>
    </font>
    <font>
      <b/>
      <sz val="11"/>
      <name val="Arial"/>
      <family val="1"/>
      <charset val="1"/>
    </font>
    <font>
      <sz val="10"/>
      <color rgb="FF000000"/>
      <name val="Arial"/>
      <family val="1"/>
      <charset val="1"/>
    </font>
    <font>
      <sz val="10"/>
      <name val="Arial"/>
      <family val="1"/>
      <charset val="1"/>
    </font>
    <font>
      <b/>
      <sz val="10"/>
      <name val="Arial"/>
      <family val="1"/>
      <charset val="1"/>
    </font>
    <font>
      <b/>
      <sz val="10"/>
      <color rgb="FFFFFFFF"/>
      <name val="Arial"/>
      <family val="2"/>
      <charset val="1"/>
    </font>
    <font>
      <u/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4"/>
      <name val="Arial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7F3DF"/>
      </patternFill>
    </fill>
    <fill>
      <patternFill patternType="solid">
        <fgColor rgb="FFC3D69B"/>
        <bgColor rgb="FFCCCCCC"/>
      </patternFill>
    </fill>
    <fill>
      <patternFill patternType="solid">
        <fgColor rgb="FFBFBFBF"/>
        <bgColor rgb="FFCCCCCC"/>
      </patternFill>
    </fill>
    <fill>
      <patternFill patternType="solid">
        <fgColor rgb="FFD8ECF6"/>
        <bgColor rgb="FFDFF0D8"/>
      </patternFill>
    </fill>
    <fill>
      <patternFill patternType="solid">
        <fgColor rgb="FFDFF0D8"/>
        <bgColor rgb="FFD8ECF6"/>
      </patternFill>
    </fill>
    <fill>
      <patternFill patternType="solid">
        <fgColor rgb="FFD6D6D6"/>
        <bgColor rgb="FFCCCCCC"/>
      </patternFill>
    </fill>
    <fill>
      <patternFill patternType="solid">
        <fgColor rgb="FFEFEFEF"/>
        <bgColor rgb="FFF7F3DF"/>
      </patternFill>
    </fill>
    <fill>
      <patternFill patternType="solid">
        <fgColor rgb="FFF7F3DF"/>
        <bgColor rgb="FFEFEFEF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25" fillId="0" borderId="0"/>
    <xf numFmtId="9" fontId="25" fillId="0" borderId="0"/>
    <xf numFmtId="0" fontId="4" fillId="0" borderId="0"/>
    <xf numFmtId="0" fontId="25" fillId="0" borderId="0"/>
  </cellStyleXfs>
  <cellXfs count="261">
    <xf numFmtId="0" fontId="0" fillId="0" borderId="0" xfId="0"/>
    <xf numFmtId="0" fontId="1" fillId="0" borderId="0" xfId="4" applyFont="1"/>
    <xf numFmtId="49" fontId="6" fillId="4" borderId="0" xfId="4" applyNumberFormat="1" applyFont="1" applyFill="1" applyAlignment="1" applyProtection="1">
      <alignment horizontal="center" vertical="center" wrapText="1"/>
    </xf>
    <xf numFmtId="0" fontId="6" fillId="4" borderId="0" xfId="4" applyFont="1" applyFill="1" applyAlignment="1" applyProtection="1">
      <alignment vertical="center" wrapText="1"/>
    </xf>
    <xf numFmtId="164" fontId="6" fillId="4" borderId="0" xfId="1" applyFont="1" applyFill="1" applyBorder="1" applyAlignment="1" applyProtection="1">
      <alignment horizontal="center" vertical="center" wrapText="1"/>
    </xf>
    <xf numFmtId="0" fontId="6" fillId="0" borderId="0" xfId="4" applyFont="1" applyAlignment="1" applyProtection="1">
      <alignment horizontal="center" vertical="center" wrapText="1"/>
    </xf>
    <xf numFmtId="0" fontId="6" fillId="0" borderId="0" xfId="4" applyFont="1" applyAlignment="1" applyProtection="1">
      <alignment vertical="center" wrapText="1"/>
    </xf>
    <xf numFmtId="0" fontId="8" fillId="0" borderId="0" xfId="4" applyFont="1" applyAlignment="1" applyProtection="1">
      <alignment horizontal="center" vertical="center" wrapText="1"/>
    </xf>
    <xf numFmtId="0" fontId="8" fillId="0" borderId="0" xfId="4" applyFont="1" applyAlignment="1" applyProtection="1">
      <alignment vertical="center" wrapText="1"/>
    </xf>
    <xf numFmtId="49" fontId="9" fillId="4" borderId="4" xfId="4" applyNumberFormat="1" applyFont="1" applyFill="1" applyBorder="1" applyAlignment="1" applyProtection="1">
      <alignment horizontal="left" vertical="center" wrapText="1"/>
    </xf>
    <xf numFmtId="0" fontId="9" fillId="0" borderId="4" xfId="4" applyFont="1" applyBorder="1" applyAlignment="1" applyProtection="1">
      <alignment vertical="center" wrapText="1"/>
    </xf>
    <xf numFmtId="165" fontId="10" fillId="3" borderId="3" xfId="4" applyNumberFormat="1" applyFont="1" applyFill="1" applyBorder="1" applyAlignment="1" applyProtection="1">
      <alignment horizontal="center" vertical="center"/>
      <protection locked="0"/>
    </xf>
    <xf numFmtId="165" fontId="12" fillId="5" borderId="3" xfId="4" applyNumberFormat="1" applyFont="1" applyFill="1" applyBorder="1" applyAlignment="1" applyProtection="1">
      <alignment horizontal="center" vertical="center"/>
    </xf>
    <xf numFmtId="49" fontId="13" fillId="4" borderId="4" xfId="4" applyNumberFormat="1" applyFont="1" applyFill="1" applyBorder="1" applyAlignment="1" applyProtection="1">
      <alignment horizontal="center" vertical="center" wrapText="1"/>
    </xf>
    <xf numFmtId="0" fontId="13" fillId="4" borderId="6" xfId="4" applyFont="1" applyFill="1" applyBorder="1" applyAlignment="1" applyProtection="1">
      <alignment horizontal="center" vertical="center" wrapText="1"/>
    </xf>
    <xf numFmtId="164" fontId="13" fillId="4" borderId="6" xfId="1" applyFont="1" applyFill="1" applyBorder="1" applyAlignment="1" applyProtection="1">
      <alignment horizontal="center" vertical="center" wrapText="1"/>
    </xf>
    <xf numFmtId="4" fontId="13" fillId="0" borderId="6" xfId="4" applyNumberFormat="1" applyFont="1" applyBorder="1" applyAlignment="1" applyProtection="1">
      <alignment horizontal="center" vertical="center" wrapText="1"/>
    </xf>
    <xf numFmtId="166" fontId="13" fillId="4" borderId="6" xfId="1" applyNumberFormat="1" applyFont="1" applyFill="1" applyBorder="1" applyAlignment="1" applyProtection="1">
      <alignment horizontal="center" vertical="center" wrapText="1"/>
    </xf>
    <xf numFmtId="166" fontId="13" fillId="5" borderId="6" xfId="1" applyNumberFormat="1" applyFont="1" applyFill="1" applyBorder="1" applyAlignment="1" applyProtection="1">
      <alignment horizontal="center" vertical="center" wrapText="1"/>
    </xf>
    <xf numFmtId="166" fontId="13" fillId="5" borderId="5" xfId="1" applyNumberFormat="1" applyFont="1" applyFill="1" applyBorder="1" applyAlignment="1" applyProtection="1">
      <alignment horizontal="center" vertical="center" wrapText="1"/>
    </xf>
    <xf numFmtId="49" fontId="9" fillId="6" borderId="4" xfId="4" applyNumberFormat="1" applyFont="1" applyFill="1" applyBorder="1" applyAlignment="1" applyProtection="1">
      <alignment horizontal="center" vertical="center" wrapText="1"/>
    </xf>
    <xf numFmtId="49" fontId="9" fillId="6" borderId="6" xfId="4" applyNumberFormat="1" applyFont="1" applyFill="1" applyBorder="1" applyAlignment="1" applyProtection="1">
      <alignment horizontal="center" vertical="center" wrapText="1"/>
    </xf>
    <xf numFmtId="0" fontId="9" fillId="6" borderId="6" xfId="4" applyFont="1" applyFill="1" applyBorder="1" applyAlignment="1" applyProtection="1">
      <alignment vertical="center" wrapText="1"/>
    </xf>
    <xf numFmtId="164" fontId="9" fillId="6" borderId="6" xfId="1" applyFont="1" applyFill="1" applyBorder="1" applyAlignment="1" applyProtection="1">
      <alignment horizontal="center" vertical="center" wrapText="1"/>
    </xf>
    <xf numFmtId="164" fontId="9" fillId="6" borderId="5" xfId="1" applyFont="1" applyFill="1" applyBorder="1" applyAlignment="1" applyProtection="1">
      <alignment horizontal="center" vertical="center" wrapText="1"/>
    </xf>
    <xf numFmtId="49" fontId="8" fillId="0" borderId="4" xfId="4" applyNumberFormat="1" applyFont="1" applyBorder="1" applyAlignment="1" applyProtection="1">
      <alignment horizontal="center" vertical="center" wrapText="1"/>
    </xf>
    <xf numFmtId="49" fontId="8" fillId="0" borderId="6" xfId="4" applyNumberFormat="1" applyFont="1" applyBorder="1" applyAlignment="1" applyProtection="1">
      <alignment horizontal="center" vertical="center" wrapText="1"/>
    </xf>
    <xf numFmtId="0" fontId="8" fillId="0" borderId="6" xfId="4" applyFont="1" applyBorder="1" applyAlignment="1" applyProtection="1">
      <alignment vertical="center" wrapText="1"/>
    </xf>
    <xf numFmtId="164" fontId="8" fillId="0" borderId="6" xfId="1" applyFont="1" applyBorder="1" applyAlignment="1" applyProtection="1">
      <alignment horizontal="center" vertical="center" wrapText="1"/>
    </xf>
    <xf numFmtId="4" fontId="8" fillId="0" borderId="6" xfId="1" applyNumberFormat="1" applyFont="1" applyBorder="1" applyAlignment="1" applyProtection="1">
      <alignment horizontal="center" vertical="center" wrapText="1"/>
    </xf>
    <xf numFmtId="167" fontId="8" fillId="0" borderId="6" xfId="1" applyNumberFormat="1" applyFont="1" applyBorder="1" applyAlignment="1" applyProtection="1">
      <alignment horizontal="center" vertical="center" wrapText="1"/>
    </xf>
    <xf numFmtId="167" fontId="8" fillId="5" borderId="6" xfId="1" applyNumberFormat="1" applyFont="1" applyFill="1" applyBorder="1" applyAlignment="1" applyProtection="1">
      <alignment horizontal="center" vertical="center" wrapText="1"/>
    </xf>
    <xf numFmtId="166" fontId="8" fillId="5" borderId="5" xfId="4" applyNumberFormat="1" applyFont="1" applyFill="1" applyBorder="1" applyAlignment="1" applyProtection="1">
      <alignment horizontal="center" vertical="center" wrapText="1"/>
    </xf>
    <xf numFmtId="49" fontId="8" fillId="4" borderId="4" xfId="4" applyNumberFormat="1" applyFont="1" applyFill="1" applyBorder="1" applyAlignment="1" applyProtection="1">
      <alignment horizontal="center" vertical="center" wrapText="1"/>
    </xf>
    <xf numFmtId="0" fontId="9" fillId="4" borderId="6" xfId="4" applyFont="1" applyFill="1" applyBorder="1" applyAlignment="1" applyProtection="1">
      <alignment horizontal="right" vertical="center" wrapText="1"/>
    </xf>
    <xf numFmtId="167" fontId="9" fillId="4" borderId="6" xfId="1" applyNumberFormat="1" applyFont="1" applyFill="1" applyBorder="1" applyAlignment="1" applyProtection="1">
      <alignment vertical="center" wrapText="1"/>
    </xf>
    <xf numFmtId="167" fontId="9" fillId="4" borderId="6" xfId="1" applyNumberFormat="1" applyFont="1" applyFill="1" applyBorder="1" applyAlignment="1" applyProtection="1">
      <alignment horizontal="center" vertical="center" wrapText="1"/>
    </xf>
    <xf numFmtId="166" fontId="9" fillId="5" borderId="5" xfId="4" applyNumberFormat="1" applyFont="1" applyFill="1" applyBorder="1" applyAlignment="1" applyProtection="1">
      <alignment horizontal="center" vertical="center" wrapText="1"/>
    </xf>
    <xf numFmtId="0" fontId="8" fillId="0" borderId="6" xfId="4" applyFont="1" applyBorder="1" applyAlignment="1" applyProtection="1">
      <alignment horizontal="center" vertical="center" wrapText="1"/>
    </xf>
    <xf numFmtId="49" fontId="8" fillId="4" borderId="6" xfId="4" applyNumberFormat="1" applyFont="1" applyFill="1" applyBorder="1" applyAlignment="1" applyProtection="1">
      <alignment horizontal="center" vertical="center" wrapText="1"/>
    </xf>
    <xf numFmtId="0" fontId="8" fillId="4" borderId="6" xfId="4" applyFont="1" applyFill="1" applyBorder="1" applyAlignment="1" applyProtection="1">
      <alignment vertical="center" wrapText="1"/>
    </xf>
    <xf numFmtId="0" fontId="8" fillId="4" borderId="0" xfId="4" applyFont="1" applyFill="1" applyAlignment="1" applyProtection="1">
      <alignment horizontal="center" vertical="center" wrapText="1"/>
    </xf>
    <xf numFmtId="0" fontId="8" fillId="4" borderId="0" xfId="4" applyFont="1" applyFill="1" applyAlignment="1" applyProtection="1">
      <alignment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6" xfId="4" applyFont="1" applyBorder="1" applyAlignment="1" applyProtection="1">
      <alignment horizontal="center" vertical="center" wrapText="1"/>
    </xf>
    <xf numFmtId="0" fontId="9" fillId="0" borderId="6" xfId="4" applyFont="1" applyBorder="1" applyAlignment="1" applyProtection="1">
      <alignment vertical="center" wrapText="1"/>
    </xf>
    <xf numFmtId="164" fontId="9" fillId="0" borderId="6" xfId="1" applyFont="1" applyBorder="1" applyAlignment="1" applyProtection="1">
      <alignment horizontal="center" vertical="center" wrapText="1"/>
    </xf>
    <xf numFmtId="4" fontId="9" fillId="0" borderId="6" xfId="1" applyNumberFormat="1" applyFont="1" applyBorder="1" applyAlignment="1" applyProtection="1">
      <alignment horizontal="center" vertical="center" wrapText="1"/>
    </xf>
    <xf numFmtId="167" fontId="9" fillId="0" borderId="6" xfId="1" applyNumberFormat="1" applyFont="1" applyBorder="1" applyAlignment="1" applyProtection="1">
      <alignment horizontal="center" vertical="center" wrapText="1"/>
    </xf>
    <xf numFmtId="167" fontId="9" fillId="5" borderId="6" xfId="1" applyNumberFormat="1" applyFont="1" applyFill="1" applyBorder="1" applyAlignment="1" applyProtection="1">
      <alignment horizontal="center" vertical="center" wrapText="1"/>
    </xf>
    <xf numFmtId="0" fontId="9" fillId="0" borderId="0" xfId="4" applyFont="1" applyAlignment="1" applyProtection="1">
      <alignment horizontal="center" vertical="center" wrapText="1"/>
    </xf>
    <xf numFmtId="0" fontId="9" fillId="0" borderId="0" xfId="4" applyFont="1" applyAlignment="1" applyProtection="1">
      <alignment vertical="center" wrapText="1"/>
    </xf>
    <xf numFmtId="164" fontId="9" fillId="6" borderId="6" xfId="1" applyFont="1" applyFill="1" applyBorder="1" applyAlignment="1" applyProtection="1">
      <alignment horizontal="left" vertical="center" wrapText="1"/>
    </xf>
    <xf numFmtId="167" fontId="9" fillId="0" borderId="6" xfId="1" applyNumberFormat="1" applyFont="1" applyBorder="1" applyAlignment="1" applyProtection="1">
      <alignment vertical="center" wrapText="1"/>
    </xf>
    <xf numFmtId="49" fontId="13" fillId="6" borderId="4" xfId="4" applyNumberFormat="1" applyFont="1" applyFill="1" applyBorder="1" applyAlignment="1" applyProtection="1">
      <alignment horizontal="center" vertical="center" wrapText="1"/>
    </xf>
    <xf numFmtId="49" fontId="13" fillId="6" borderId="6" xfId="4" applyNumberFormat="1" applyFont="1" applyFill="1" applyBorder="1" applyAlignment="1" applyProtection="1">
      <alignment horizontal="center" vertical="center" wrapText="1"/>
    </xf>
    <xf numFmtId="167" fontId="13" fillId="6" borderId="6" xfId="1" applyNumberFormat="1" applyFont="1" applyFill="1" applyBorder="1" applyAlignment="1" applyProtection="1">
      <alignment horizontal="center" vertical="center" wrapText="1"/>
    </xf>
    <xf numFmtId="167" fontId="13" fillId="5" borderId="5" xfId="1" applyNumberFormat="1" applyFont="1" applyFill="1" applyBorder="1" applyAlignment="1" applyProtection="1">
      <alignment horizontal="center" vertical="center" wrapText="1"/>
    </xf>
    <xf numFmtId="166" fontId="13" fillId="4" borderId="0" xfId="4" applyNumberFormat="1" applyFont="1" applyFill="1" applyAlignment="1" applyProtection="1">
      <alignment horizontal="center" vertical="center" wrapText="1"/>
    </xf>
    <xf numFmtId="0" fontId="13" fillId="4" borderId="0" xfId="4" applyFont="1" applyFill="1" applyAlignment="1" applyProtection="1">
      <alignment vertical="center" wrapText="1"/>
    </xf>
    <xf numFmtId="0" fontId="13" fillId="6" borderId="0" xfId="4" applyFont="1" applyFill="1" applyAlignment="1" applyProtection="1">
      <alignment vertical="center" wrapText="1"/>
    </xf>
    <xf numFmtId="49" fontId="10" fillId="6" borderId="4" xfId="4" applyNumberFormat="1" applyFont="1" applyFill="1" applyBorder="1" applyAlignment="1" applyProtection="1">
      <alignment horizontal="center" vertical="center" wrapText="1"/>
    </xf>
    <xf numFmtId="49" fontId="10" fillId="6" borderId="6" xfId="4" applyNumberFormat="1" applyFont="1" applyFill="1" applyBorder="1" applyAlignment="1" applyProtection="1">
      <alignment horizontal="center" vertical="center" wrapText="1"/>
    </xf>
    <xf numFmtId="166" fontId="13" fillId="5" borderId="5" xfId="4" applyNumberFormat="1" applyFont="1" applyFill="1" applyBorder="1" applyAlignment="1" applyProtection="1">
      <alignment horizontal="center" vertical="center" wrapText="1"/>
    </xf>
    <xf numFmtId="0" fontId="10" fillId="4" borderId="0" xfId="4" applyFont="1" applyFill="1" applyAlignment="1" applyProtection="1">
      <alignment horizontal="center" vertical="center" wrapText="1"/>
    </xf>
    <xf numFmtId="0" fontId="10" fillId="4" borderId="0" xfId="4" applyFont="1" applyFill="1" applyAlignment="1" applyProtection="1">
      <alignment vertical="center" wrapText="1"/>
    </xf>
    <xf numFmtId="0" fontId="10" fillId="6" borderId="0" xfId="4" applyFont="1" applyFill="1" applyAlignment="1" applyProtection="1">
      <alignment vertical="center" wrapText="1"/>
    </xf>
    <xf numFmtId="49" fontId="13" fillId="6" borderId="7" xfId="4" applyNumberFormat="1" applyFont="1" applyFill="1" applyBorder="1" applyAlignment="1" applyProtection="1">
      <alignment horizontal="center" vertical="center" wrapText="1"/>
    </xf>
    <xf numFmtId="49" fontId="13" fillId="6" borderId="8" xfId="4" applyNumberFormat="1" applyFont="1" applyFill="1" applyBorder="1" applyAlignment="1" applyProtection="1">
      <alignment horizontal="center" vertical="center" wrapText="1"/>
    </xf>
    <xf numFmtId="167" fontId="13" fillId="6" borderId="8" xfId="1" applyNumberFormat="1" applyFont="1" applyFill="1" applyBorder="1" applyAlignment="1" applyProtection="1">
      <alignment horizontal="center" vertical="center" wrapText="1"/>
    </xf>
    <xf numFmtId="167" fontId="13" fillId="5" borderId="9" xfId="1" applyNumberFormat="1" applyFont="1" applyFill="1" applyBorder="1" applyAlignment="1" applyProtection="1">
      <alignment horizontal="center" vertical="center" wrapText="1"/>
    </xf>
    <xf numFmtId="0" fontId="13" fillId="4" borderId="0" xfId="4" applyFont="1" applyFill="1" applyAlignment="1" applyProtection="1">
      <alignment horizontal="center" vertical="center" wrapText="1"/>
    </xf>
    <xf numFmtId="0" fontId="13" fillId="4" borderId="10" xfId="4" applyFont="1" applyFill="1" applyBorder="1" applyAlignment="1" applyProtection="1">
      <alignment horizontal="center" vertical="center" wrapText="1"/>
    </xf>
    <xf numFmtId="0" fontId="13" fillId="4" borderId="0" xfId="4" applyFont="1" applyFill="1" applyBorder="1" applyAlignment="1" applyProtection="1">
      <alignment horizontal="center" vertical="center" wrapText="1"/>
    </xf>
    <xf numFmtId="0" fontId="13" fillId="4" borderId="11" xfId="4" applyFont="1" applyFill="1" applyBorder="1" applyAlignment="1" applyProtection="1">
      <alignment horizontal="center" vertical="center" wrapText="1"/>
    </xf>
    <xf numFmtId="2" fontId="6" fillId="0" borderId="0" xfId="4" applyNumberFormat="1" applyFont="1" applyAlignment="1" applyProtection="1">
      <alignment horizontal="center" vertical="center"/>
    </xf>
    <xf numFmtId="168" fontId="6" fillId="0" borderId="0" xfId="4" applyNumberFormat="1" applyFont="1" applyAlignment="1" applyProtection="1">
      <alignment horizontal="center" vertical="center"/>
    </xf>
    <xf numFmtId="49" fontId="14" fillId="0" borderId="14" xfId="4" applyNumberFormat="1" applyFont="1" applyBorder="1" applyAlignment="1" applyProtection="1">
      <alignment horizontal="center" vertical="center"/>
    </xf>
    <xf numFmtId="49" fontId="14" fillId="5" borderId="3" xfId="4" applyNumberFormat="1" applyFont="1" applyFill="1" applyBorder="1" applyAlignment="1" applyProtection="1">
      <alignment horizontal="center" vertical="center"/>
    </xf>
    <xf numFmtId="49" fontId="14" fillId="0" borderId="16" xfId="4" applyNumberFormat="1" applyFont="1" applyBorder="1" applyAlignment="1" applyProtection="1">
      <alignment horizontal="center" vertical="center"/>
    </xf>
    <xf numFmtId="49" fontId="14" fillId="5" borderId="16" xfId="4" applyNumberFormat="1" applyFont="1" applyFill="1" applyBorder="1" applyAlignment="1" applyProtection="1">
      <alignment horizontal="center" vertical="center"/>
    </xf>
    <xf numFmtId="10" fontId="5" fillId="0" borderId="1" xfId="2" applyNumberFormat="1" applyFont="1" applyBorder="1" applyAlignment="1" applyProtection="1">
      <alignment horizontal="center" vertical="center"/>
    </xf>
    <xf numFmtId="10" fontId="5" fillId="5" borderId="1" xfId="2" applyNumberFormat="1" applyFont="1" applyFill="1" applyBorder="1" applyAlignment="1" applyProtection="1">
      <alignment horizontal="center" vertical="center"/>
    </xf>
    <xf numFmtId="10" fontId="5" fillId="0" borderId="18" xfId="2" applyNumberFormat="1" applyFont="1" applyBorder="1" applyAlignment="1" applyProtection="1">
      <alignment horizontal="center" vertical="center"/>
    </xf>
    <xf numFmtId="166" fontId="5" fillId="0" borderId="19" xfId="4" applyNumberFormat="1" applyFont="1" applyBorder="1" applyAlignment="1" applyProtection="1">
      <alignment horizontal="center" vertical="center"/>
    </xf>
    <xf numFmtId="166" fontId="5" fillId="5" borderId="19" xfId="4" applyNumberFormat="1" applyFont="1" applyFill="1" applyBorder="1" applyAlignment="1" applyProtection="1">
      <alignment horizontal="center" vertical="center"/>
    </xf>
    <xf numFmtId="167" fontId="5" fillId="0" borderId="20" xfId="1" applyNumberFormat="1" applyFont="1" applyBorder="1" applyAlignment="1" applyProtection="1">
      <alignment horizontal="center" vertical="center"/>
    </xf>
    <xf numFmtId="167" fontId="5" fillId="5" borderId="19" xfId="1" applyNumberFormat="1" applyFont="1" applyFill="1" applyBorder="1" applyAlignment="1" applyProtection="1">
      <alignment horizontal="center" vertical="center"/>
    </xf>
    <xf numFmtId="167" fontId="5" fillId="0" borderId="23" xfId="4" applyNumberFormat="1" applyFont="1" applyBorder="1" applyAlignment="1" applyProtection="1">
      <alignment horizontal="center" vertical="center"/>
    </xf>
    <xf numFmtId="167" fontId="5" fillId="5" borderId="23" xfId="4" applyNumberFormat="1" applyFont="1" applyFill="1" applyBorder="1" applyAlignment="1" applyProtection="1">
      <alignment horizontal="center" vertical="center"/>
    </xf>
    <xf numFmtId="10" fontId="5" fillId="0" borderId="24" xfId="4" applyNumberFormat="1" applyFont="1" applyBorder="1" applyAlignment="1" applyProtection="1">
      <alignment horizontal="center" vertical="center"/>
    </xf>
    <xf numFmtId="10" fontId="5" fillId="5" borderId="24" xfId="4" applyNumberFormat="1" applyFont="1" applyFill="1" applyBorder="1" applyAlignment="1" applyProtection="1">
      <alignment horizontal="center" vertical="center"/>
    </xf>
    <xf numFmtId="10" fontId="5" fillId="5" borderId="25" xfId="4" applyNumberFormat="1" applyFont="1" applyFill="1" applyBorder="1" applyAlignment="1" applyProtection="1">
      <alignment horizontal="center" vertical="center"/>
    </xf>
    <xf numFmtId="167" fontId="5" fillId="0" borderId="26" xfId="2" applyNumberFormat="1" applyFont="1" applyBorder="1" applyAlignment="1" applyProtection="1">
      <alignment horizontal="center" vertical="center"/>
    </xf>
    <xf numFmtId="167" fontId="5" fillId="5" borderId="26" xfId="2" applyNumberFormat="1" applyFont="1" applyFill="1" applyBorder="1" applyAlignment="1" applyProtection="1">
      <alignment horizontal="center" vertical="center"/>
    </xf>
    <xf numFmtId="167" fontId="5" fillId="5" borderId="27" xfId="2" applyNumberFormat="1" applyFont="1" applyFill="1" applyBorder="1" applyAlignment="1" applyProtection="1">
      <alignment horizontal="center" vertical="center"/>
    </xf>
    <xf numFmtId="10" fontId="5" fillId="0" borderId="8" xfId="4" applyNumberFormat="1" applyFont="1" applyBorder="1" applyAlignment="1" applyProtection="1">
      <alignment horizontal="center" vertical="center"/>
    </xf>
    <xf numFmtId="10" fontId="5" fillId="5" borderId="8" xfId="4" applyNumberFormat="1" applyFont="1" applyFill="1" applyBorder="1" applyAlignment="1" applyProtection="1">
      <alignment horizontal="center" vertical="center"/>
    </xf>
    <xf numFmtId="10" fontId="5" fillId="5" borderId="9" xfId="4" applyNumberFormat="1" applyFont="1" applyFill="1" applyBorder="1" applyAlignment="1" applyProtection="1">
      <alignment horizontal="center" vertical="center"/>
    </xf>
    <xf numFmtId="2" fontId="6" fillId="0" borderId="10" xfId="4" applyNumberFormat="1" applyFont="1" applyBorder="1" applyAlignment="1" applyProtection="1">
      <alignment horizontal="center" vertical="center"/>
    </xf>
    <xf numFmtId="2" fontId="6" fillId="0" borderId="0" xfId="4" applyNumberFormat="1" applyFont="1" applyBorder="1" applyAlignment="1" applyProtection="1">
      <alignment horizontal="center" vertical="center"/>
    </xf>
    <xf numFmtId="2" fontId="6" fillId="0" borderId="11" xfId="4" applyNumberFormat="1" applyFont="1" applyBorder="1" applyAlignment="1" applyProtection="1">
      <alignment horizontal="center" vertical="center"/>
    </xf>
    <xf numFmtId="10" fontId="6" fillId="0" borderId="0" xfId="4" applyNumberFormat="1" applyFont="1" applyBorder="1" applyAlignment="1" applyProtection="1">
      <alignment horizontal="center" vertical="center"/>
    </xf>
    <xf numFmtId="10" fontId="6" fillId="0" borderId="11" xfId="4" applyNumberFormat="1" applyFont="1" applyBorder="1" applyAlignment="1" applyProtection="1">
      <alignment horizontal="center" vertical="center"/>
    </xf>
    <xf numFmtId="168" fontId="6" fillId="0" borderId="6" xfId="4" applyNumberFormat="1" applyFont="1" applyBorder="1" applyAlignment="1" applyProtection="1">
      <alignment horizontal="center" vertical="center"/>
    </xf>
    <xf numFmtId="2" fontId="6" fillId="0" borderId="6" xfId="4" applyNumberFormat="1" applyFont="1" applyBorder="1" applyAlignment="1" applyProtection="1">
      <alignment horizontal="center" vertical="center"/>
    </xf>
    <xf numFmtId="170" fontId="6" fillId="0" borderId="6" xfId="4" applyNumberFormat="1" applyFont="1" applyBorder="1" applyAlignment="1" applyProtection="1">
      <alignment horizontal="center" vertical="center"/>
    </xf>
    <xf numFmtId="0" fontId="25" fillId="0" borderId="0" xfId="4"/>
    <xf numFmtId="0" fontId="15" fillId="7" borderId="28" xfId="4" applyFont="1" applyFill="1" applyBorder="1" applyAlignment="1">
      <alignment horizontal="left" vertical="top" wrapText="1"/>
    </xf>
    <xf numFmtId="0" fontId="15" fillId="7" borderId="28" xfId="4" applyFont="1" applyFill="1" applyBorder="1" applyAlignment="1">
      <alignment horizontal="right" vertical="top" wrapText="1"/>
    </xf>
    <xf numFmtId="4" fontId="15" fillId="7" borderId="28" xfId="4" applyNumberFormat="1" applyFont="1" applyFill="1" applyBorder="1" applyAlignment="1">
      <alignment horizontal="right" vertical="top" wrapText="1"/>
    </xf>
    <xf numFmtId="0" fontId="16" fillId="4" borderId="28" xfId="4" applyFont="1" applyFill="1" applyBorder="1" applyAlignment="1">
      <alignment horizontal="left" vertical="top" wrapText="1"/>
    </xf>
    <xf numFmtId="0" fontId="16" fillId="4" borderId="28" xfId="4" applyFont="1" applyFill="1" applyBorder="1" applyAlignment="1">
      <alignment horizontal="right" vertical="top" wrapText="1"/>
    </xf>
    <xf numFmtId="0" fontId="16" fillId="4" borderId="28" xfId="4" applyFont="1" applyFill="1" applyBorder="1" applyAlignment="1">
      <alignment horizontal="center" vertical="top" wrapText="1"/>
    </xf>
    <xf numFmtId="0" fontId="17" fillId="8" borderId="28" xfId="4" applyFont="1" applyFill="1" applyBorder="1" applyAlignment="1">
      <alignment horizontal="left" vertical="top" wrapText="1"/>
    </xf>
    <xf numFmtId="0" fontId="17" fillId="8" borderId="28" xfId="4" applyFont="1" applyFill="1" applyBorder="1" applyAlignment="1">
      <alignment horizontal="right" vertical="top" wrapText="1"/>
    </xf>
    <xf numFmtId="0" fontId="17" fillId="8" borderId="28" xfId="4" applyFont="1" applyFill="1" applyBorder="1" applyAlignment="1">
      <alignment horizontal="center" vertical="top" wrapText="1"/>
    </xf>
    <xf numFmtId="171" fontId="17" fillId="8" borderId="28" xfId="4" applyNumberFormat="1" applyFont="1" applyFill="1" applyBorder="1" applyAlignment="1">
      <alignment horizontal="right" vertical="top" wrapText="1"/>
    </xf>
    <xf numFmtId="4" fontId="17" fillId="8" borderId="28" xfId="4" applyNumberFormat="1" applyFont="1" applyFill="1" applyBorder="1" applyAlignment="1">
      <alignment horizontal="right" vertical="top" wrapText="1"/>
    </xf>
    <xf numFmtId="0" fontId="18" fillId="9" borderId="28" xfId="4" applyFont="1" applyFill="1" applyBorder="1" applyAlignment="1">
      <alignment horizontal="left" vertical="top" wrapText="1"/>
    </xf>
    <xf numFmtId="0" fontId="18" fillId="9" borderId="28" xfId="4" applyFont="1" applyFill="1" applyBorder="1" applyAlignment="1">
      <alignment horizontal="right" vertical="top" wrapText="1"/>
    </xf>
    <xf numFmtId="0" fontId="18" fillId="9" borderId="28" xfId="4" applyFont="1" applyFill="1" applyBorder="1" applyAlignment="1">
      <alignment horizontal="center" vertical="top" wrapText="1"/>
    </xf>
    <xf numFmtId="171" fontId="18" fillId="9" borderId="28" xfId="4" applyNumberFormat="1" applyFont="1" applyFill="1" applyBorder="1" applyAlignment="1">
      <alignment horizontal="right" vertical="top" wrapText="1"/>
    </xf>
    <xf numFmtId="4" fontId="18" fillId="9" borderId="28" xfId="4" applyNumberFormat="1" applyFont="1" applyFill="1" applyBorder="1" applyAlignment="1">
      <alignment horizontal="right" vertical="top" wrapText="1"/>
    </xf>
    <xf numFmtId="0" fontId="18" fillId="4" borderId="0" xfId="4" applyFont="1" applyFill="1" applyAlignment="1">
      <alignment horizontal="right" vertical="top" wrapText="1"/>
    </xf>
    <xf numFmtId="4" fontId="18" fillId="4" borderId="0" xfId="4" applyNumberFormat="1" applyFont="1" applyFill="1" applyAlignment="1">
      <alignment horizontal="right" vertical="top" wrapText="1"/>
    </xf>
    <xf numFmtId="0" fontId="19" fillId="4" borderId="0" xfId="4" applyFont="1" applyFill="1" applyAlignment="1">
      <alignment horizontal="right" vertical="top" wrapText="1"/>
    </xf>
    <xf numFmtId="171" fontId="19" fillId="4" borderId="0" xfId="4" applyNumberFormat="1" applyFont="1" applyFill="1" applyAlignment="1">
      <alignment horizontal="right" vertical="top" wrapText="1"/>
    </xf>
    <xf numFmtId="4" fontId="19" fillId="4" borderId="0" xfId="4" applyNumberFormat="1" applyFont="1" applyFill="1" applyAlignment="1">
      <alignment horizontal="right" vertical="top" wrapText="1"/>
    </xf>
    <xf numFmtId="0" fontId="17" fillId="8" borderId="29" xfId="4" applyFont="1" applyFill="1" applyBorder="1" applyAlignment="1">
      <alignment horizontal="left" vertical="top" wrapText="1"/>
    </xf>
    <xf numFmtId="0" fontId="18" fillId="10" borderId="28" xfId="4" applyFont="1" applyFill="1" applyBorder="1" applyAlignment="1">
      <alignment horizontal="left" vertical="top" wrapText="1"/>
    </xf>
    <xf numFmtId="0" fontId="18" fillId="10" borderId="28" xfId="4" applyFont="1" applyFill="1" applyBorder="1" applyAlignment="1">
      <alignment horizontal="right" vertical="top" wrapText="1"/>
    </xf>
    <xf numFmtId="0" fontId="18" fillId="10" borderId="28" xfId="4" applyFont="1" applyFill="1" applyBorder="1" applyAlignment="1">
      <alignment horizontal="center" vertical="top" wrapText="1"/>
    </xf>
    <xf numFmtId="171" fontId="18" fillId="10" borderId="28" xfId="4" applyNumberFormat="1" applyFont="1" applyFill="1" applyBorder="1" applyAlignment="1">
      <alignment horizontal="right" vertical="top" wrapText="1"/>
    </xf>
    <xf numFmtId="4" fontId="18" fillId="10" borderId="28" xfId="4" applyNumberFormat="1" applyFont="1" applyFill="1" applyBorder="1" applyAlignment="1">
      <alignment horizontal="right" vertical="top" wrapText="1"/>
    </xf>
    <xf numFmtId="0" fontId="17" fillId="11" borderId="28" xfId="4" applyFont="1" applyFill="1" applyBorder="1" applyAlignment="1">
      <alignment horizontal="left" vertical="top" wrapText="1"/>
    </xf>
    <xf numFmtId="0" fontId="17" fillId="11" borderId="28" xfId="4" applyFont="1" applyFill="1" applyBorder="1" applyAlignment="1">
      <alignment horizontal="right" vertical="top" wrapText="1"/>
    </xf>
    <xf numFmtId="0" fontId="17" fillId="11" borderId="28" xfId="4" applyFont="1" applyFill="1" applyBorder="1" applyAlignment="1">
      <alignment horizontal="center" vertical="top" wrapText="1"/>
    </xf>
    <xf numFmtId="171" fontId="17" fillId="11" borderId="28" xfId="4" applyNumberFormat="1" applyFont="1" applyFill="1" applyBorder="1" applyAlignment="1">
      <alignment horizontal="right" vertical="top" wrapText="1"/>
    </xf>
    <xf numFmtId="4" fontId="17" fillId="11" borderId="28" xfId="4" applyNumberFormat="1" applyFont="1" applyFill="1" applyBorder="1" applyAlignment="1">
      <alignment horizontal="right" vertical="top" wrapText="1"/>
    </xf>
    <xf numFmtId="0" fontId="8" fillId="0" borderId="0" xfId="4" applyFont="1" applyProtection="1"/>
    <xf numFmtId="0" fontId="8" fillId="0" borderId="0" xfId="4" applyFont="1" applyAlignment="1" applyProtection="1">
      <alignment horizontal="center"/>
    </xf>
    <xf numFmtId="0" fontId="13" fillId="0" borderId="16" xfId="4" applyFont="1" applyBorder="1" applyAlignment="1" applyProtection="1">
      <alignment horizontal="center" vertical="center"/>
    </xf>
    <xf numFmtId="0" fontId="13" fillId="0" borderId="30" xfId="4" applyFont="1" applyBorder="1" applyAlignment="1" applyProtection="1">
      <alignment horizontal="center" vertical="center"/>
    </xf>
    <xf numFmtId="0" fontId="13" fillId="4" borderId="30" xfId="4" applyFont="1" applyFill="1" applyBorder="1" applyAlignment="1" applyProtection="1">
      <alignment vertical="center"/>
    </xf>
    <xf numFmtId="0" fontId="13" fillId="4" borderId="17" xfId="4" applyFont="1" applyFill="1" applyBorder="1" applyAlignment="1" applyProtection="1">
      <alignment horizontal="center" vertical="center"/>
    </xf>
    <xf numFmtId="0" fontId="13" fillId="0" borderId="31" xfId="4" applyFont="1" applyBorder="1" applyAlignment="1" applyProtection="1">
      <alignment horizontal="center" vertical="center"/>
    </xf>
    <xf numFmtId="0" fontId="13" fillId="0" borderId="32" xfId="4" applyFont="1" applyBorder="1" applyAlignment="1" applyProtection="1">
      <alignment horizontal="center" vertical="center"/>
    </xf>
    <xf numFmtId="0" fontId="10" fillId="4" borderId="32" xfId="4" applyFont="1" applyFill="1" applyBorder="1" applyAlignment="1" applyProtection="1">
      <alignment vertical="center"/>
    </xf>
    <xf numFmtId="10" fontId="10" fillId="3" borderId="33" xfId="2" applyNumberFormat="1" applyFont="1" applyFill="1" applyBorder="1" applyAlignment="1" applyProtection="1">
      <alignment horizontal="center" vertical="center"/>
      <protection locked="0"/>
    </xf>
    <xf numFmtId="0" fontId="10" fillId="0" borderId="34" xfId="4" applyFont="1" applyBorder="1" applyAlignment="1" applyProtection="1">
      <alignment horizontal="center" vertical="center"/>
    </xf>
    <xf numFmtId="0" fontId="13" fillId="4" borderId="35" xfId="4" applyFont="1" applyFill="1" applyBorder="1" applyAlignment="1" applyProtection="1">
      <alignment horizontal="center" vertical="center"/>
    </xf>
    <xf numFmtId="0" fontId="13" fillId="4" borderId="36" xfId="4" applyFont="1" applyFill="1" applyBorder="1" applyAlignment="1" applyProtection="1">
      <alignment horizontal="center" vertical="center"/>
    </xf>
    <xf numFmtId="10" fontId="13" fillId="0" borderId="37" xfId="2" applyNumberFormat="1" applyFont="1" applyBorder="1" applyAlignment="1" applyProtection="1">
      <alignment horizontal="center" vertical="center"/>
    </xf>
    <xf numFmtId="0" fontId="10" fillId="0" borderId="10" xfId="4" applyFont="1" applyBorder="1" applyAlignment="1" applyProtection="1">
      <alignment horizontal="center" vertical="center"/>
    </xf>
    <xf numFmtId="0" fontId="13" fillId="0" borderId="0" xfId="4" applyFont="1" applyBorder="1" applyAlignment="1" applyProtection="1">
      <alignment horizontal="center" vertical="center"/>
    </xf>
    <xf numFmtId="0" fontId="10" fillId="0" borderId="0" xfId="4" applyFont="1" applyBorder="1" applyAlignment="1" applyProtection="1">
      <alignment vertical="center"/>
    </xf>
    <xf numFmtId="0" fontId="10" fillId="0" borderId="11" xfId="4" applyFont="1" applyBorder="1" applyAlignment="1" applyProtection="1">
      <alignment horizontal="center" vertical="center"/>
    </xf>
    <xf numFmtId="0" fontId="13" fillId="0" borderId="30" xfId="4" applyFont="1" applyBorder="1" applyAlignment="1" applyProtection="1">
      <alignment vertical="center"/>
    </xf>
    <xf numFmtId="0" fontId="13" fillId="0" borderId="17" xfId="4" applyFont="1" applyBorder="1" applyAlignment="1" applyProtection="1">
      <alignment horizontal="center" vertical="center"/>
    </xf>
    <xf numFmtId="0" fontId="13" fillId="0" borderId="38" xfId="4" applyFont="1" applyBorder="1" applyAlignment="1" applyProtection="1">
      <alignment horizontal="center" vertical="center"/>
    </xf>
    <xf numFmtId="0" fontId="13" fillId="4" borderId="39" xfId="4" applyFont="1" applyFill="1" applyBorder="1" applyAlignment="1" applyProtection="1">
      <alignment horizontal="center" vertical="center"/>
    </xf>
    <xf numFmtId="0" fontId="10" fillId="0" borderId="40" xfId="4" applyFont="1" applyBorder="1" applyAlignment="1" applyProtection="1">
      <alignment vertical="center"/>
    </xf>
    <xf numFmtId="0" fontId="13" fillId="4" borderId="41" xfId="4" applyFont="1" applyFill="1" applyBorder="1" applyAlignment="1" applyProtection="1">
      <alignment horizontal="center" vertical="center"/>
    </xf>
    <xf numFmtId="0" fontId="10" fillId="4" borderId="42" xfId="4" applyFont="1" applyFill="1" applyBorder="1" applyAlignment="1" applyProtection="1">
      <alignment horizontal="center" vertical="center"/>
    </xf>
    <xf numFmtId="0" fontId="13" fillId="4" borderId="43" xfId="4" applyFont="1" applyFill="1" applyBorder="1" applyAlignment="1" applyProtection="1">
      <alignment horizontal="center" vertical="center"/>
    </xf>
    <xf numFmtId="10" fontId="10" fillId="0" borderId="33" xfId="2" applyNumberFormat="1" applyFont="1" applyBorder="1" applyAlignment="1" applyProtection="1">
      <alignment horizontal="center" vertical="center"/>
    </xf>
    <xf numFmtId="0" fontId="13" fillId="4" borderId="30" xfId="4" applyFont="1" applyFill="1" applyBorder="1" applyAlignment="1" applyProtection="1">
      <alignment horizontal="center" vertical="center"/>
    </xf>
    <xf numFmtId="0" fontId="13" fillId="4" borderId="32" xfId="4" applyFont="1" applyFill="1" applyBorder="1" applyAlignment="1" applyProtection="1">
      <alignment horizontal="center" vertical="center"/>
    </xf>
    <xf numFmtId="0" fontId="13" fillId="0" borderId="35" xfId="4" applyFont="1" applyBorder="1" applyAlignment="1" applyProtection="1">
      <alignment horizontal="center" vertical="center"/>
    </xf>
    <xf numFmtId="0" fontId="13" fillId="0" borderId="36" xfId="4" applyFont="1" applyBorder="1" applyAlignment="1" applyProtection="1">
      <alignment horizontal="center" vertical="center"/>
    </xf>
    <xf numFmtId="0" fontId="10" fillId="0" borderId="32" xfId="4" applyFont="1" applyBorder="1" applyAlignment="1" applyProtection="1">
      <alignment vertical="center"/>
    </xf>
    <xf numFmtId="10" fontId="10" fillId="3" borderId="11" xfId="2" applyNumberFormat="1" applyFont="1" applyFill="1" applyBorder="1" applyAlignment="1" applyProtection="1">
      <alignment horizontal="center" vertical="center"/>
      <protection locked="0"/>
    </xf>
    <xf numFmtId="0" fontId="13" fillId="0" borderId="35" xfId="4" applyFont="1" applyBorder="1" applyAlignment="1" applyProtection="1">
      <alignment vertical="center"/>
    </xf>
    <xf numFmtId="10" fontId="13" fillId="4" borderId="11" xfId="2" applyNumberFormat="1" applyFont="1" applyFill="1" applyBorder="1" applyAlignment="1" applyProtection="1">
      <alignment horizontal="center" vertical="center"/>
    </xf>
    <xf numFmtId="0" fontId="13" fillId="4" borderId="10" xfId="4" applyFont="1" applyFill="1" applyBorder="1" applyAlignment="1" applyProtection="1">
      <alignment horizontal="center" vertical="center"/>
    </xf>
    <xf numFmtId="0" fontId="13" fillId="4" borderId="0" xfId="4" applyFont="1" applyFill="1" applyBorder="1" applyAlignment="1" applyProtection="1">
      <alignment horizontal="center" vertical="center"/>
    </xf>
    <xf numFmtId="0" fontId="10" fillId="4" borderId="0" xfId="4" applyFont="1" applyFill="1" applyBorder="1" applyAlignment="1" applyProtection="1">
      <alignment horizontal="left" vertical="center"/>
    </xf>
    <xf numFmtId="0" fontId="13" fillId="4" borderId="11" xfId="4" applyFont="1" applyFill="1" applyBorder="1" applyAlignment="1" applyProtection="1">
      <alignment horizontal="center" vertical="center"/>
    </xf>
    <xf numFmtId="10" fontId="13" fillId="4" borderId="5" xfId="4" applyNumberFormat="1" applyFont="1" applyFill="1" applyBorder="1" applyAlignment="1" applyProtection="1">
      <alignment horizontal="center" vertical="center"/>
    </xf>
    <xf numFmtId="0" fontId="13" fillId="4" borderId="10" xfId="4" applyFont="1" applyFill="1" applyBorder="1" applyAlignment="1" applyProtection="1">
      <alignment horizontal="right" vertical="center"/>
    </xf>
    <xf numFmtId="0" fontId="13" fillId="4" borderId="0" xfId="4" applyFont="1" applyFill="1" applyBorder="1" applyAlignment="1" applyProtection="1">
      <alignment horizontal="right" vertical="center"/>
    </xf>
    <xf numFmtId="10" fontId="13" fillId="4" borderId="11" xfId="4" applyNumberFormat="1" applyFont="1" applyFill="1" applyBorder="1" applyAlignment="1" applyProtection="1">
      <alignment horizontal="center" vertical="center"/>
    </xf>
    <xf numFmtId="0" fontId="10" fillId="4" borderId="44" xfId="4" applyFont="1" applyFill="1" applyBorder="1" applyAlignment="1" applyProtection="1">
      <alignment horizontal="center"/>
    </xf>
    <xf numFmtId="0" fontId="10" fillId="4" borderId="45" xfId="4" applyFont="1" applyFill="1" applyBorder="1" applyProtection="1"/>
    <xf numFmtId="0" fontId="10" fillId="4" borderId="45" xfId="4" applyFont="1" applyFill="1" applyBorder="1" applyAlignment="1" applyProtection="1">
      <alignment horizontal="center" vertical="center" wrapText="1"/>
    </xf>
    <xf numFmtId="0" fontId="13" fillId="4" borderId="46" xfId="4" applyFont="1" applyFill="1" applyBorder="1" applyAlignment="1" applyProtection="1">
      <alignment horizontal="center" vertical="center" wrapText="1"/>
    </xf>
    <xf numFmtId="10" fontId="10" fillId="4" borderId="33" xfId="2" applyNumberFormat="1" applyFont="1" applyFill="1" applyBorder="1" applyAlignment="1" applyProtection="1">
      <alignment horizontal="center" vertical="center"/>
    </xf>
    <xf numFmtId="10" fontId="10" fillId="0" borderId="11" xfId="2" applyNumberFormat="1" applyFont="1" applyBorder="1" applyAlignment="1" applyProtection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/>
    </xf>
    <xf numFmtId="0" fontId="8" fillId="0" borderId="6" xfId="4" applyFont="1" applyBorder="1"/>
    <xf numFmtId="2" fontId="8" fillId="0" borderId="6" xfId="4" applyNumberFormat="1" applyFont="1" applyBorder="1" applyAlignment="1">
      <alignment horizontal="center" vertical="center"/>
    </xf>
    <xf numFmtId="2" fontId="8" fillId="0" borderId="5" xfId="4" applyNumberFormat="1" applyFont="1" applyBorder="1" applyAlignment="1">
      <alignment horizontal="center" vertical="center"/>
    </xf>
    <xf numFmtId="0" fontId="9" fillId="0" borderId="6" xfId="4" applyFont="1" applyBorder="1"/>
    <xf numFmtId="2" fontId="9" fillId="0" borderId="6" xfId="4" applyNumberFormat="1" applyFont="1" applyBorder="1" applyAlignment="1">
      <alignment horizontal="center" vertical="center"/>
    </xf>
    <xf numFmtId="2" fontId="9" fillId="0" borderId="5" xfId="4" applyNumberFormat="1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6" xfId="4" applyFont="1" applyBorder="1" applyAlignment="1">
      <alignment wrapText="1"/>
    </xf>
    <xf numFmtId="0" fontId="8" fillId="0" borderId="6" xfId="4" applyFont="1" applyBorder="1" applyAlignment="1">
      <alignment wrapText="1"/>
    </xf>
    <xf numFmtId="0" fontId="8" fillId="6" borderId="7" xfId="4" applyFont="1" applyFill="1" applyBorder="1" applyAlignment="1">
      <alignment horizontal="center" vertical="center"/>
    </xf>
    <xf numFmtId="0" fontId="9" fillId="6" borderId="8" xfId="4" applyFont="1" applyFill="1" applyBorder="1" applyAlignment="1">
      <alignment horizontal="center"/>
    </xf>
    <xf numFmtId="2" fontId="9" fillId="6" borderId="8" xfId="4" applyNumberFormat="1" applyFont="1" applyFill="1" applyBorder="1" applyAlignment="1">
      <alignment horizontal="center" vertical="center"/>
    </xf>
    <xf numFmtId="2" fontId="9" fillId="6" borderId="9" xfId="4" applyNumberFormat="1" applyFont="1" applyFill="1" applyBorder="1" applyAlignment="1">
      <alignment horizontal="center" vertical="center"/>
    </xf>
    <xf numFmtId="0" fontId="3" fillId="0" borderId="2" xfId="3" applyFont="1" applyBorder="1" applyAlignment="1" applyProtection="1">
      <alignment horizontal="center"/>
    </xf>
    <xf numFmtId="164" fontId="2" fillId="3" borderId="3" xfId="4" applyNumberFormat="1" applyFont="1" applyFill="1" applyBorder="1" applyAlignment="1" applyProtection="1">
      <alignment horizontal="center" vertical="center"/>
    </xf>
    <xf numFmtId="49" fontId="5" fillId="0" borderId="3" xfId="4" applyNumberFormat="1" applyFont="1" applyBorder="1" applyAlignment="1" applyProtection="1">
      <alignment horizontal="center" vertical="center" wrapText="1"/>
    </xf>
    <xf numFmtId="0" fontId="2" fillId="0" borderId="1" xfId="4" applyFont="1" applyBorder="1" applyAlignment="1">
      <alignment horizontal="center"/>
    </xf>
    <xf numFmtId="0" fontId="1" fillId="2" borderId="2" xfId="4" applyFont="1" applyFill="1" applyBorder="1" applyAlignment="1">
      <alignment horizontal="center"/>
    </xf>
    <xf numFmtId="0" fontId="7" fillId="2" borderId="1" xfId="4" applyFont="1" applyFill="1" applyBorder="1" applyAlignment="1" applyProtection="1">
      <alignment horizontal="center" vertical="center" wrapText="1"/>
    </xf>
    <xf numFmtId="0" fontId="9" fillId="4" borderId="2" xfId="4" applyFont="1" applyFill="1" applyBorder="1" applyAlignment="1" applyProtection="1">
      <alignment horizontal="center" vertical="center" wrapText="1"/>
    </xf>
    <xf numFmtId="164" fontId="10" fillId="0" borderId="3" xfId="4" applyNumberFormat="1" applyFont="1" applyBorder="1" applyAlignment="1" applyProtection="1">
      <alignment horizontal="center" vertical="center" wrapText="1"/>
    </xf>
    <xf numFmtId="0" fontId="9" fillId="0" borderId="3" xfId="4" applyFont="1" applyBorder="1" applyAlignment="1" applyProtection="1">
      <alignment horizontal="center" vertical="center" wrapText="1"/>
    </xf>
    <xf numFmtId="0" fontId="8" fillId="0" borderId="5" xfId="4" applyFont="1" applyBorder="1" applyAlignment="1" applyProtection="1">
      <alignment horizontal="center" vertical="center" wrapText="1"/>
    </xf>
    <xf numFmtId="0" fontId="8" fillId="4" borderId="5" xfId="4" applyFont="1" applyFill="1" applyBorder="1" applyAlignment="1" applyProtection="1">
      <alignment horizontal="center" vertical="center" wrapText="1"/>
    </xf>
    <xf numFmtId="0" fontId="5" fillId="4" borderId="12" xfId="4" applyFont="1" applyFill="1" applyBorder="1" applyAlignment="1" applyProtection="1">
      <alignment horizontal="center" vertical="top"/>
    </xf>
    <xf numFmtId="0" fontId="5" fillId="4" borderId="13" xfId="4" applyFont="1" applyFill="1" applyBorder="1" applyAlignment="1" applyProtection="1">
      <alignment horizontal="center" vertical="top"/>
    </xf>
    <xf numFmtId="49" fontId="8" fillId="4" borderId="5" xfId="4" applyNumberFormat="1" applyFont="1" applyFill="1" applyBorder="1" applyAlignment="1" applyProtection="1">
      <alignment horizontal="left" vertical="center" wrapText="1"/>
    </xf>
    <xf numFmtId="49" fontId="13" fillId="4" borderId="6" xfId="4" applyNumberFormat="1" applyFont="1" applyFill="1" applyBorder="1" applyAlignment="1" applyProtection="1">
      <alignment horizontal="center" vertical="center" wrapText="1"/>
    </xf>
    <xf numFmtId="0" fontId="13" fillId="6" borderId="6" xfId="4" applyFont="1" applyFill="1" applyBorder="1" applyAlignment="1" applyProtection="1">
      <alignment horizontal="right" vertical="center" wrapText="1"/>
    </xf>
    <xf numFmtId="0" fontId="13" fillId="6" borderId="8" xfId="4" applyFont="1" applyFill="1" applyBorder="1" applyAlignment="1" applyProtection="1">
      <alignment horizontal="right" vertical="center" wrapText="1"/>
    </xf>
    <xf numFmtId="0" fontId="7" fillId="2" borderId="3" xfId="4" applyFont="1" applyFill="1" applyBorder="1" applyAlignment="1" applyProtection="1">
      <alignment horizontal="center" vertical="center" wrapText="1"/>
    </xf>
    <xf numFmtId="2" fontId="14" fillId="0" borderId="3" xfId="4" applyNumberFormat="1" applyFont="1" applyBorder="1" applyAlignment="1" applyProtection="1">
      <alignment horizontal="center" vertical="center"/>
    </xf>
    <xf numFmtId="2" fontId="14" fillId="0" borderId="14" xfId="4" applyNumberFormat="1" applyFont="1" applyBorder="1" applyAlignment="1" applyProtection="1">
      <alignment horizontal="center" vertical="center"/>
    </xf>
    <xf numFmtId="2" fontId="14" fillId="0" borderId="15" xfId="4" applyNumberFormat="1" applyFont="1" applyBorder="1" applyAlignment="1" applyProtection="1">
      <alignment horizontal="center" vertical="center"/>
    </xf>
    <xf numFmtId="2" fontId="14" fillId="0" borderId="13" xfId="4" applyNumberFormat="1" applyFont="1" applyBorder="1" applyAlignment="1" applyProtection="1">
      <alignment horizontal="center" vertical="center" wrapText="1"/>
    </xf>
    <xf numFmtId="2" fontId="14" fillId="5" borderId="13" xfId="4" applyNumberFormat="1" applyFont="1" applyFill="1" applyBorder="1" applyAlignment="1" applyProtection="1">
      <alignment horizontal="center" vertical="center" wrapText="1"/>
    </xf>
    <xf numFmtId="1" fontId="14" fillId="0" borderId="14" xfId="4" applyNumberFormat="1" applyFont="1" applyBorder="1" applyAlignment="1" applyProtection="1">
      <alignment horizontal="center" vertical="center"/>
    </xf>
    <xf numFmtId="2" fontId="14" fillId="0" borderId="17" xfId="4" applyNumberFormat="1" applyFont="1" applyBorder="1" applyAlignment="1" applyProtection="1">
      <alignment horizontal="center" vertical="center" wrapText="1"/>
    </xf>
    <xf numFmtId="1" fontId="14" fillId="0" borderId="12" xfId="4" applyNumberFormat="1" applyFont="1" applyBorder="1" applyAlignment="1" applyProtection="1">
      <alignment horizontal="center" vertical="center"/>
    </xf>
    <xf numFmtId="1" fontId="14" fillId="0" borderId="3" xfId="4" applyNumberFormat="1" applyFont="1" applyBorder="1" applyAlignment="1" applyProtection="1">
      <alignment horizontal="center" vertical="center"/>
    </xf>
    <xf numFmtId="169" fontId="14" fillId="0" borderId="3" xfId="4" applyNumberFormat="1" applyFont="1" applyBorder="1" applyAlignment="1" applyProtection="1">
      <alignment horizontal="center" vertical="center"/>
    </xf>
    <xf numFmtId="1" fontId="14" fillId="5" borderId="3" xfId="4" applyNumberFormat="1" applyFont="1" applyFill="1" applyBorder="1" applyAlignment="1" applyProtection="1">
      <alignment horizontal="center" vertical="center"/>
    </xf>
    <xf numFmtId="169" fontId="14" fillId="5" borderId="3" xfId="4" applyNumberFormat="1" applyFont="1" applyFill="1" applyBorder="1" applyAlignment="1" applyProtection="1">
      <alignment horizontal="center" vertical="center"/>
    </xf>
    <xf numFmtId="1" fontId="14" fillId="0" borderId="21" xfId="4" applyNumberFormat="1" applyFont="1" applyBorder="1" applyAlignment="1" applyProtection="1">
      <alignment horizontal="center" vertical="center"/>
    </xf>
    <xf numFmtId="2" fontId="14" fillId="0" borderId="22" xfId="4" applyNumberFormat="1" applyFont="1" applyBorder="1" applyAlignment="1" applyProtection="1">
      <alignment horizontal="center" vertical="center"/>
    </xf>
    <xf numFmtId="2" fontId="14" fillId="0" borderId="7" xfId="4" applyNumberFormat="1" applyFont="1" applyBorder="1" applyAlignment="1" applyProtection="1">
      <alignment horizontal="center" vertical="center"/>
    </xf>
    <xf numFmtId="0" fontId="15" fillId="7" borderId="28" xfId="4" applyFont="1" applyFill="1" applyBorder="1" applyAlignment="1">
      <alignment horizontal="left" vertical="top" wrapText="1"/>
    </xf>
    <xf numFmtId="0" fontId="16" fillId="4" borderId="28" xfId="4" applyFont="1" applyFill="1" applyBorder="1" applyAlignment="1">
      <alignment horizontal="left" vertical="top" wrapText="1"/>
    </xf>
    <xf numFmtId="0" fontId="17" fillId="8" borderId="28" xfId="4" applyFont="1" applyFill="1" applyBorder="1" applyAlignment="1">
      <alignment horizontal="left" vertical="top" wrapText="1"/>
    </xf>
    <xf numFmtId="0" fontId="18" fillId="9" borderId="28" xfId="4" applyFont="1" applyFill="1" applyBorder="1" applyAlignment="1">
      <alignment horizontal="left" vertical="top" wrapText="1"/>
    </xf>
    <xf numFmtId="0" fontId="18" fillId="4" borderId="0" xfId="4" applyFont="1" applyFill="1" applyBorder="1" applyAlignment="1">
      <alignment horizontal="right" vertical="top" wrapText="1"/>
    </xf>
    <xf numFmtId="0" fontId="18" fillId="10" borderId="28" xfId="4" applyFont="1" applyFill="1" applyBorder="1" applyAlignment="1">
      <alignment horizontal="left" vertical="top" wrapText="1"/>
    </xf>
    <xf numFmtId="0" fontId="17" fillId="11" borderId="28" xfId="4" applyFont="1" applyFill="1" applyBorder="1" applyAlignment="1">
      <alignment horizontal="left" vertical="top" wrapText="1"/>
    </xf>
    <xf numFmtId="0" fontId="22" fillId="3" borderId="11" xfId="4" applyFont="1" applyFill="1" applyBorder="1" applyAlignment="1" applyProtection="1">
      <alignment horizontal="center" vertical="top"/>
      <protection locked="0"/>
    </xf>
    <xf numFmtId="0" fontId="22" fillId="3" borderId="11" xfId="4" applyFont="1" applyFill="1" applyBorder="1" applyAlignment="1" applyProtection="1">
      <alignment horizontal="center" vertical="center" wrapText="1"/>
      <protection locked="0"/>
    </xf>
    <xf numFmtId="0" fontId="23" fillId="4" borderId="11" xfId="4" applyFont="1" applyFill="1" applyBorder="1" applyAlignment="1" applyProtection="1">
      <alignment horizontal="center" vertical="center" wrapText="1"/>
    </xf>
    <xf numFmtId="0" fontId="20" fillId="2" borderId="3" xfId="4" applyFont="1" applyFill="1" applyBorder="1" applyAlignment="1" applyProtection="1">
      <alignment horizontal="center" vertical="center" wrapText="1"/>
    </xf>
    <xf numFmtId="0" fontId="10" fillId="4" borderId="2" xfId="4" applyFont="1" applyFill="1" applyBorder="1" applyAlignment="1" applyProtection="1">
      <alignment horizontal="center" vertical="center"/>
    </xf>
    <xf numFmtId="0" fontId="10" fillId="0" borderId="42" xfId="4" applyFont="1" applyBorder="1" applyAlignment="1" applyProtection="1">
      <alignment horizontal="center" vertical="center"/>
    </xf>
    <xf numFmtId="0" fontId="13" fillId="4" borderId="4" xfId="4" applyFont="1" applyFill="1" applyBorder="1" applyAlignment="1" applyProtection="1">
      <alignment horizontal="right" vertical="center"/>
    </xf>
    <xf numFmtId="0" fontId="10" fillId="4" borderId="11" xfId="4" applyFont="1" applyFill="1" applyBorder="1" applyAlignment="1" applyProtection="1">
      <alignment horizontal="center"/>
    </xf>
    <xf numFmtId="0" fontId="10" fillId="0" borderId="13" xfId="4" applyFont="1" applyBorder="1" applyAlignment="1" applyProtection="1">
      <alignment horizontal="center"/>
    </xf>
    <xf numFmtId="0" fontId="24" fillId="0" borderId="12" xfId="4" applyFont="1" applyBorder="1" applyAlignment="1" applyProtection="1">
      <alignment horizontal="center" vertical="center"/>
    </xf>
    <xf numFmtId="0" fontId="9" fillId="0" borderId="2" xfId="4" applyFont="1" applyBorder="1" applyAlignment="1">
      <alignment horizontal="center"/>
    </xf>
    <xf numFmtId="166" fontId="5" fillId="0" borderId="19" xfId="4" applyNumberFormat="1" applyFont="1" applyFill="1" applyBorder="1" applyAlignment="1" applyProtection="1">
      <alignment horizontal="center" vertical="center"/>
    </xf>
  </cellXfs>
  <cellStyles count="5">
    <cellStyle name="Hiperlink" xfId="3" builtinId="8"/>
    <cellStyle name="Normal" xfId="0" builtinId="0"/>
    <cellStyle name="Porcentagem" xfId="2" builtinId="5"/>
    <cellStyle name="Texto Explicativo" xfId="4" builtinId="53" customBuiltin="1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7F3DF"/>
      <rgbColor rgb="FFD8ECF6"/>
      <rgbColor rgb="FF660066"/>
      <rgbColor rgb="FFFF8080"/>
      <rgbColor rgb="FF0066CC"/>
      <rgbColor rgb="FFD6D6D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EF"/>
      <rgbColor rgb="FFDFF0D8"/>
      <rgbColor rgb="FFFFFF99"/>
      <rgbColor rgb="FFCCCCCC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1</xdr:row>
      <xdr:rowOff>38880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22600" y="0"/>
          <a:ext cx="129240" cy="343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0</xdr:row>
      <xdr:rowOff>212820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22600" y="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0</xdr:row>
      <xdr:rowOff>263520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422600" y="0"/>
          <a:ext cx="129240" cy="263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0</xdr:row>
      <xdr:rowOff>246120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422600" y="0"/>
          <a:ext cx="129240" cy="261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1</xdr:row>
      <xdr:rowOff>55440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422600" y="0"/>
          <a:ext cx="129240" cy="360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0</xdr:row>
      <xdr:rowOff>192960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422600" y="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0</xdr:row>
      <xdr:rowOff>263520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422600" y="0"/>
          <a:ext cx="129240" cy="263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0</xdr:row>
      <xdr:rowOff>246120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422600" y="0"/>
          <a:ext cx="129240" cy="261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0</xdr:row>
      <xdr:rowOff>212820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422600" y="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0</xdr:row>
      <xdr:rowOff>192960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422600" y="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0</xdr:row>
      <xdr:rowOff>212820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422600" y="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0</xdr:row>
      <xdr:rowOff>192960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422600" y="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0</xdr:row>
      <xdr:rowOff>212820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422600" y="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0</xdr:row>
      <xdr:rowOff>0</xdr:rowOff>
    </xdr:from>
    <xdr:to>
      <xdr:col>1</xdr:col>
      <xdr:colOff>3070500</xdr:colOff>
      <xdr:row>0</xdr:row>
      <xdr:rowOff>192960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422600" y="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16</xdr:row>
      <xdr:rowOff>0</xdr:rowOff>
    </xdr:from>
    <xdr:to>
      <xdr:col>1</xdr:col>
      <xdr:colOff>3070500</xdr:colOff>
      <xdr:row>17</xdr:row>
      <xdr:rowOff>130260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4422600" y="3331800"/>
          <a:ext cx="129240" cy="343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20</xdr:row>
      <xdr:rowOff>0</xdr:rowOff>
    </xdr:from>
    <xdr:to>
      <xdr:col>1</xdr:col>
      <xdr:colOff>3070500</xdr:colOff>
      <xdr:row>21</xdr:row>
      <xdr:rowOff>16725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4422600" y="415476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12</xdr:row>
      <xdr:rowOff>0</xdr:rowOff>
    </xdr:from>
    <xdr:to>
      <xdr:col>1</xdr:col>
      <xdr:colOff>3070500</xdr:colOff>
      <xdr:row>13</xdr:row>
      <xdr:rowOff>73080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422600" y="2550600"/>
          <a:ext cx="129240" cy="263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12</xdr:row>
      <xdr:rowOff>0</xdr:rowOff>
    </xdr:from>
    <xdr:to>
      <xdr:col>1</xdr:col>
      <xdr:colOff>3070500</xdr:colOff>
      <xdr:row>13</xdr:row>
      <xdr:rowOff>55680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422600" y="2550600"/>
          <a:ext cx="129240" cy="261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16</xdr:row>
      <xdr:rowOff>0</xdr:rowOff>
    </xdr:from>
    <xdr:to>
      <xdr:col>1</xdr:col>
      <xdr:colOff>3070500</xdr:colOff>
      <xdr:row>17</xdr:row>
      <xdr:rowOff>154440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4422600" y="3331800"/>
          <a:ext cx="129240" cy="360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20</xdr:row>
      <xdr:rowOff>0</xdr:rowOff>
    </xdr:from>
    <xdr:to>
      <xdr:col>1</xdr:col>
      <xdr:colOff>3070500</xdr:colOff>
      <xdr:row>20</xdr:row>
      <xdr:rowOff>192960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4422600" y="415476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12</xdr:row>
      <xdr:rowOff>0</xdr:rowOff>
    </xdr:from>
    <xdr:to>
      <xdr:col>1</xdr:col>
      <xdr:colOff>3070500</xdr:colOff>
      <xdr:row>13</xdr:row>
      <xdr:rowOff>73080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4422600" y="2550600"/>
          <a:ext cx="129240" cy="263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12</xdr:row>
      <xdr:rowOff>0</xdr:rowOff>
    </xdr:from>
    <xdr:to>
      <xdr:col>1</xdr:col>
      <xdr:colOff>3070500</xdr:colOff>
      <xdr:row>13</xdr:row>
      <xdr:rowOff>55680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4422600" y="2550600"/>
          <a:ext cx="129240" cy="261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21</xdr:row>
      <xdr:rowOff>0</xdr:rowOff>
    </xdr:from>
    <xdr:to>
      <xdr:col>1</xdr:col>
      <xdr:colOff>3070500</xdr:colOff>
      <xdr:row>21</xdr:row>
      <xdr:rowOff>201390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422600" y="435276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21</xdr:row>
      <xdr:rowOff>0</xdr:rowOff>
    </xdr:from>
    <xdr:to>
      <xdr:col>1</xdr:col>
      <xdr:colOff>3070500</xdr:colOff>
      <xdr:row>21</xdr:row>
      <xdr:rowOff>192960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4422600" y="435276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22</xdr:row>
      <xdr:rowOff>0</xdr:rowOff>
    </xdr:from>
    <xdr:to>
      <xdr:col>1</xdr:col>
      <xdr:colOff>3070500</xdr:colOff>
      <xdr:row>23</xdr:row>
      <xdr:rowOff>16365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422600" y="455832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22</xdr:row>
      <xdr:rowOff>0</xdr:rowOff>
    </xdr:from>
    <xdr:to>
      <xdr:col>1</xdr:col>
      <xdr:colOff>3070500</xdr:colOff>
      <xdr:row>22</xdr:row>
      <xdr:rowOff>192960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4422600" y="455832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23</xdr:row>
      <xdr:rowOff>0</xdr:rowOff>
    </xdr:from>
    <xdr:to>
      <xdr:col>1</xdr:col>
      <xdr:colOff>3070500</xdr:colOff>
      <xdr:row>23</xdr:row>
      <xdr:rowOff>197580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4422600" y="475668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23</xdr:row>
      <xdr:rowOff>0</xdr:rowOff>
    </xdr:from>
    <xdr:to>
      <xdr:col>1</xdr:col>
      <xdr:colOff>3070500</xdr:colOff>
      <xdr:row>23</xdr:row>
      <xdr:rowOff>202485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422600" y="475668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17</xdr:row>
      <xdr:rowOff>0</xdr:rowOff>
    </xdr:from>
    <xdr:to>
      <xdr:col>1</xdr:col>
      <xdr:colOff>3070500</xdr:colOff>
      <xdr:row>18</xdr:row>
      <xdr:rowOff>129900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422600" y="3537360"/>
          <a:ext cx="129240" cy="343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2933640</xdr:colOff>
      <xdr:row>17</xdr:row>
      <xdr:rowOff>0</xdr:rowOff>
    </xdr:from>
    <xdr:to>
      <xdr:col>1</xdr:col>
      <xdr:colOff>3070500</xdr:colOff>
      <xdr:row>18</xdr:row>
      <xdr:rowOff>154080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4422600" y="3537360"/>
          <a:ext cx="129240" cy="360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96480</xdr:colOff>
      <xdr:row>35</xdr:row>
      <xdr:rowOff>0</xdr:rowOff>
    </xdr:from>
    <xdr:to>
      <xdr:col>5</xdr:col>
      <xdr:colOff>225720</xdr:colOff>
      <xdr:row>35</xdr:row>
      <xdr:rowOff>192960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0263240" y="528984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96480</xdr:colOff>
      <xdr:row>35</xdr:row>
      <xdr:rowOff>0</xdr:rowOff>
    </xdr:from>
    <xdr:to>
      <xdr:col>5</xdr:col>
      <xdr:colOff>225720</xdr:colOff>
      <xdr:row>35</xdr:row>
      <xdr:rowOff>212820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0263240" y="528984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96480</xdr:colOff>
      <xdr:row>35</xdr:row>
      <xdr:rowOff>0</xdr:rowOff>
    </xdr:from>
    <xdr:to>
      <xdr:col>5</xdr:col>
      <xdr:colOff>225720</xdr:colOff>
      <xdr:row>35</xdr:row>
      <xdr:rowOff>192960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0263240" y="528984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96480</xdr:colOff>
      <xdr:row>35</xdr:row>
      <xdr:rowOff>0</xdr:rowOff>
    </xdr:from>
    <xdr:to>
      <xdr:col>5</xdr:col>
      <xdr:colOff>225720</xdr:colOff>
      <xdr:row>35</xdr:row>
      <xdr:rowOff>212820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0263240" y="528984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96480</xdr:colOff>
      <xdr:row>35</xdr:row>
      <xdr:rowOff>0</xdr:rowOff>
    </xdr:from>
    <xdr:to>
      <xdr:col>5</xdr:col>
      <xdr:colOff>225720</xdr:colOff>
      <xdr:row>35</xdr:row>
      <xdr:rowOff>192960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10263240" y="528984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96480</xdr:colOff>
      <xdr:row>35</xdr:row>
      <xdr:rowOff>0</xdr:rowOff>
    </xdr:from>
    <xdr:to>
      <xdr:col>5</xdr:col>
      <xdr:colOff>225720</xdr:colOff>
      <xdr:row>35</xdr:row>
      <xdr:rowOff>212820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10263240" y="528984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96480</xdr:colOff>
      <xdr:row>35</xdr:row>
      <xdr:rowOff>0</xdr:rowOff>
    </xdr:from>
    <xdr:to>
      <xdr:col>5</xdr:col>
      <xdr:colOff>225720</xdr:colOff>
      <xdr:row>35</xdr:row>
      <xdr:rowOff>192960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10263240" y="528984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1</xdr:row>
      <xdr:rowOff>134070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3718440" y="0"/>
          <a:ext cx="129240" cy="343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1</xdr:row>
      <xdr:rowOff>3270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3718440" y="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1</xdr:row>
      <xdr:rowOff>54150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3718440" y="0"/>
          <a:ext cx="129240" cy="263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1</xdr:row>
      <xdr:rowOff>59610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3718440" y="0"/>
          <a:ext cx="129240" cy="261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1</xdr:row>
      <xdr:rowOff>154440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3718440" y="0"/>
          <a:ext cx="129240" cy="360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0</xdr:row>
      <xdr:rowOff>192960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3718440" y="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1</xdr:row>
      <xdr:rowOff>54150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3718440" y="0"/>
          <a:ext cx="129240" cy="263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1</xdr:row>
      <xdr:rowOff>59610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3718440" y="0"/>
          <a:ext cx="129240" cy="261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1</xdr:row>
      <xdr:rowOff>3270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3718440" y="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0</xdr:row>
      <xdr:rowOff>192960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3718440" y="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1</xdr:row>
      <xdr:rowOff>3270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3718440" y="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0</xdr:row>
      <xdr:rowOff>192960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3718440" y="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1</xdr:row>
      <xdr:rowOff>3270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3718440" y="0"/>
          <a:ext cx="129240" cy="20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1209600</xdr:colOff>
      <xdr:row>0</xdr:row>
      <xdr:rowOff>0</xdr:rowOff>
    </xdr:from>
    <xdr:to>
      <xdr:col>3</xdr:col>
      <xdr:colOff>1344555</xdr:colOff>
      <xdr:row>0</xdr:row>
      <xdr:rowOff>192960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3718440" y="0"/>
          <a:ext cx="129240" cy="19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MK15"/>
  <sheetViews>
    <sheetView showGridLines="0" tabSelected="1" zoomScale="85" zoomScaleNormal="85" workbookViewId="0">
      <selection activeCell="P20" sqref="P20"/>
    </sheetView>
  </sheetViews>
  <sheetFormatPr defaultRowHeight="20.399999999999999" x14ac:dyDescent="0.35"/>
  <cols>
    <col min="1" max="2" width="9.109375" style="1" customWidth="1"/>
    <col min="3" max="3" width="5.88671875" style="1" customWidth="1"/>
    <col min="4" max="4" width="6" style="1" hidden="1" customWidth="1"/>
    <col min="5" max="6" width="9.109375" style="1" hidden="1" customWidth="1"/>
    <col min="7" max="7" width="2.5546875" style="1" hidden="1" customWidth="1"/>
    <col min="8" max="9" width="9.109375" style="1" hidden="1" customWidth="1"/>
    <col min="10" max="16" width="9.109375" style="1" customWidth="1"/>
    <col min="17" max="17" width="122.88671875" style="1" customWidth="1"/>
    <col min="18" max="1025" width="9.109375" style="1" customWidth="1"/>
  </cols>
  <sheetData>
    <row r="6" spans="10:17" ht="21" x14ac:dyDescent="0.4">
      <c r="J6" s="212" t="s">
        <v>0</v>
      </c>
      <c r="K6" s="212"/>
      <c r="L6" s="212"/>
      <c r="M6" s="212"/>
      <c r="N6" s="212"/>
      <c r="O6" s="212"/>
      <c r="P6" s="212"/>
      <c r="Q6" s="212"/>
    </row>
    <row r="7" spans="10:17" x14ac:dyDescent="0.35">
      <c r="J7" s="213"/>
      <c r="K7" s="213"/>
      <c r="L7" s="213"/>
      <c r="M7" s="213"/>
      <c r="N7" s="213"/>
      <c r="O7" s="213"/>
      <c r="P7" s="213"/>
      <c r="Q7" s="213"/>
    </row>
    <row r="8" spans="10:17" x14ac:dyDescent="0.35">
      <c r="J8" s="209" t="s">
        <v>1</v>
      </c>
      <c r="K8" s="209"/>
      <c r="L8" s="209"/>
      <c r="M8" s="209"/>
      <c r="N8" s="209"/>
      <c r="O8" s="209"/>
      <c r="P8" s="209"/>
      <c r="Q8" s="209"/>
    </row>
    <row r="9" spans="10:17" x14ac:dyDescent="0.35">
      <c r="J9" s="209" t="s">
        <v>2</v>
      </c>
      <c r="K9" s="209"/>
      <c r="L9" s="209"/>
      <c r="M9" s="209"/>
      <c r="N9" s="209"/>
      <c r="O9" s="209"/>
      <c r="P9" s="209"/>
      <c r="Q9" s="209"/>
    </row>
    <row r="10" spans="10:17" x14ac:dyDescent="0.35">
      <c r="J10" s="209" t="s">
        <v>3</v>
      </c>
      <c r="K10" s="209"/>
      <c r="L10" s="209"/>
      <c r="M10" s="209"/>
      <c r="N10" s="209"/>
      <c r="O10" s="209"/>
      <c r="P10" s="209"/>
      <c r="Q10" s="209"/>
    </row>
    <row r="11" spans="10:17" x14ac:dyDescent="0.35">
      <c r="J11" s="209" t="s">
        <v>4</v>
      </c>
      <c r="K11" s="209"/>
      <c r="L11" s="209"/>
      <c r="M11" s="209"/>
      <c r="N11" s="209"/>
      <c r="O11" s="209"/>
      <c r="P11" s="209"/>
      <c r="Q11" s="209"/>
    </row>
    <row r="12" spans="10:17" x14ac:dyDescent="0.35">
      <c r="J12" s="209" t="s">
        <v>5</v>
      </c>
      <c r="K12" s="209"/>
      <c r="L12" s="209"/>
      <c r="M12" s="209"/>
      <c r="N12" s="209"/>
      <c r="O12" s="209"/>
      <c r="P12" s="209"/>
      <c r="Q12" s="209"/>
    </row>
    <row r="14" spans="10:17" ht="21" x14ac:dyDescent="0.35">
      <c r="J14" s="210" t="s">
        <v>6</v>
      </c>
      <c r="K14" s="210"/>
      <c r="L14" s="210"/>
      <c r="M14" s="210"/>
      <c r="N14" s="210"/>
      <c r="O14" s="210"/>
      <c r="P14" s="210"/>
      <c r="Q14" s="210"/>
    </row>
    <row r="15" spans="10:17" ht="36.75" customHeight="1" x14ac:dyDescent="0.35">
      <c r="J15" s="211" t="s">
        <v>7</v>
      </c>
      <c r="K15" s="211"/>
      <c r="L15" s="211"/>
      <c r="M15" s="211"/>
      <c r="N15" s="211"/>
      <c r="O15" s="211"/>
      <c r="P15" s="211"/>
      <c r="Q15" s="211"/>
    </row>
  </sheetData>
  <mergeCells count="9">
    <mergeCell ref="J11:Q11"/>
    <mergeCell ref="J12:Q12"/>
    <mergeCell ref="J14:Q14"/>
    <mergeCell ref="J15:Q15"/>
    <mergeCell ref="J6:Q6"/>
    <mergeCell ref="J7:Q7"/>
    <mergeCell ref="J8:Q8"/>
    <mergeCell ref="J9:Q9"/>
    <mergeCell ref="J10:Q10"/>
  </mergeCells>
  <hyperlinks>
    <hyperlink ref="J8" location="'Anexo I.4.1'!A1" display="Anexo I.4.1 - Planilha de Custos Unitários" xr:uid="{00000000-0004-0000-0000-000000000000}"/>
    <hyperlink ref="J9" location="'Anexo I.4.2'!A1" display="Anexo I.4.2 - Cronograma Físico-Financeiro" xr:uid="{00000000-0004-0000-0000-000001000000}"/>
    <hyperlink ref="J10" location="'Anexo I.4.3'!A1" display="Anexo I.4.3 - Planilha de Composição de Custos Unitários" xr:uid="{00000000-0004-0000-0000-000002000000}"/>
    <hyperlink ref="J11" location="'Anexo I.4.4'!A1" display="Anexo I.4.4 - Planilha de Composição de Beneficios e Despesas Indiretas (BDI)" xr:uid="{00000000-0004-0000-0000-000003000000}"/>
    <hyperlink ref="J12" location="'Anexo I.4.5'!A1" display="Anexo I.4.5 - Planilha de Composição Encargos Sociais" xr:uid="{00000000-0004-0000-0000-000004000000}"/>
  </hyperlinks>
  <pageMargins left="0.51180555555555496" right="0.51180555555555496" top="0.78749999999999998" bottom="0.78749999999999998" header="0.51180555555555496" footer="0.51180555555555496"/>
  <pageSetup paperSize="9" scale="72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65"/>
  <sheetViews>
    <sheetView showGridLines="0" zoomScale="70" zoomScaleNormal="70" workbookViewId="0">
      <selection activeCell="L12" sqref="L12"/>
    </sheetView>
  </sheetViews>
  <sheetFormatPr defaultRowHeight="14.4" x14ac:dyDescent="0.3"/>
  <cols>
    <col min="1" max="1" width="13.44140625" style="2" customWidth="1"/>
    <col min="2" max="3" width="14.6640625" style="2" customWidth="1"/>
    <col min="4" max="4" width="71.44140625" style="3" customWidth="1"/>
    <col min="5" max="5" width="14.6640625" style="4" customWidth="1"/>
    <col min="6" max="6" width="12.6640625" style="4" customWidth="1"/>
    <col min="7" max="7" width="14.6640625" style="4" customWidth="1"/>
    <col min="8" max="8" width="18.6640625" style="4" customWidth="1"/>
    <col min="9" max="9" width="18.5546875" style="4" customWidth="1"/>
    <col min="10" max="10" width="23.5546875" style="5" customWidth="1"/>
    <col min="11" max="11" width="16.6640625" style="5" customWidth="1"/>
    <col min="12" max="12" width="28.33203125" style="6" customWidth="1"/>
    <col min="13" max="13" width="29.6640625" style="6" customWidth="1"/>
    <col min="14" max="1025" width="8.88671875" style="6" customWidth="1"/>
  </cols>
  <sheetData>
    <row r="1" spans="1:13" s="8" customFormat="1" ht="19.2" customHeight="1" x14ac:dyDescent="0.3">
      <c r="A1" s="214" t="s">
        <v>8</v>
      </c>
      <c r="B1" s="214"/>
      <c r="C1" s="214"/>
      <c r="D1" s="214"/>
      <c r="E1" s="214"/>
      <c r="F1" s="214"/>
      <c r="G1" s="214"/>
      <c r="H1" s="214"/>
      <c r="I1" s="214"/>
      <c r="J1" s="214"/>
      <c r="K1" s="7"/>
    </row>
    <row r="2" spans="1:13" ht="16.95" customHeight="1" x14ac:dyDescent="0.3">
      <c r="A2" s="215" t="s">
        <v>9</v>
      </c>
      <c r="B2" s="215"/>
      <c r="C2" s="215"/>
      <c r="D2" s="215"/>
      <c r="E2" s="215"/>
      <c r="F2" s="215"/>
      <c r="G2" s="215"/>
      <c r="H2" s="215"/>
      <c r="I2" s="215"/>
      <c r="J2" s="215"/>
      <c r="K2" s="7"/>
      <c r="L2" s="216" t="s">
        <v>10</v>
      </c>
      <c r="M2" s="217" t="s">
        <v>11</v>
      </c>
    </row>
    <row r="3" spans="1:13" ht="12.75" customHeight="1" x14ac:dyDescent="0.3">
      <c r="A3" s="9" t="s">
        <v>12</v>
      </c>
      <c r="B3" s="218" t="s">
        <v>13</v>
      </c>
      <c r="C3" s="218"/>
      <c r="D3" s="218"/>
      <c r="E3" s="218"/>
      <c r="F3" s="218"/>
      <c r="G3" s="218"/>
      <c r="H3" s="218"/>
      <c r="I3" s="218"/>
      <c r="J3" s="218"/>
      <c r="K3" s="7"/>
      <c r="L3" s="216"/>
      <c r="M3" s="217"/>
    </row>
    <row r="4" spans="1:13" ht="13.8" customHeight="1" x14ac:dyDescent="0.3">
      <c r="A4" s="10" t="s">
        <v>14</v>
      </c>
      <c r="B4" s="219" t="s">
        <v>15</v>
      </c>
      <c r="C4" s="219"/>
      <c r="D4" s="219"/>
      <c r="E4" s="219"/>
      <c r="F4" s="219"/>
      <c r="G4" s="219"/>
      <c r="H4" s="219"/>
      <c r="I4" s="219"/>
      <c r="J4" s="219"/>
      <c r="K4" s="7"/>
      <c r="L4" s="216"/>
      <c r="M4" s="217"/>
    </row>
    <row r="5" spans="1:13" ht="25.2" customHeight="1" x14ac:dyDescent="0.3">
      <c r="A5" s="9" t="s">
        <v>16</v>
      </c>
      <c r="B5" s="222" t="s">
        <v>17</v>
      </c>
      <c r="C5" s="222"/>
      <c r="D5" s="222"/>
      <c r="E5" s="222"/>
      <c r="F5" s="222"/>
      <c r="G5" s="222"/>
      <c r="H5" s="222"/>
      <c r="I5" s="222"/>
      <c r="J5" s="222"/>
      <c r="K5" s="7"/>
      <c r="L5" s="11"/>
      <c r="M5" s="12">
        <f>TRUNC(((I60-J60)/I60),4)</f>
        <v>0</v>
      </c>
    </row>
    <row r="6" spans="1:13" ht="60.75" customHeight="1" x14ac:dyDescent="0.3">
      <c r="A6" s="13" t="s">
        <v>18</v>
      </c>
      <c r="B6" s="223" t="s">
        <v>19</v>
      </c>
      <c r="C6" s="223"/>
      <c r="D6" s="14" t="s">
        <v>20</v>
      </c>
      <c r="E6" s="15" t="s">
        <v>21</v>
      </c>
      <c r="F6" s="16" t="s">
        <v>22</v>
      </c>
      <c r="G6" s="17" t="s">
        <v>23</v>
      </c>
      <c r="H6" s="18" t="s">
        <v>24</v>
      </c>
      <c r="I6" s="17" t="s">
        <v>25</v>
      </c>
      <c r="J6" s="19" t="s">
        <v>26</v>
      </c>
      <c r="K6" s="7"/>
    </row>
    <row r="7" spans="1:13" x14ac:dyDescent="0.3">
      <c r="A7" s="20" t="s">
        <v>27</v>
      </c>
      <c r="B7" s="21"/>
      <c r="C7" s="21"/>
      <c r="D7" s="22" t="s">
        <v>28</v>
      </c>
      <c r="E7" s="23"/>
      <c r="F7" s="23"/>
      <c r="G7" s="23"/>
      <c r="H7" s="23"/>
      <c r="I7" s="23"/>
      <c r="J7" s="24"/>
      <c r="K7" s="7"/>
    </row>
    <row r="8" spans="1:13" ht="26.4" x14ac:dyDescent="0.3">
      <c r="A8" s="25" t="s">
        <v>29</v>
      </c>
      <c r="B8" s="26" t="s">
        <v>30</v>
      </c>
      <c r="C8" s="26" t="s">
        <v>31</v>
      </c>
      <c r="D8" s="27" t="s">
        <v>32</v>
      </c>
      <c r="E8" s="28" t="s">
        <v>33</v>
      </c>
      <c r="F8" s="29">
        <v>4767</v>
      </c>
      <c r="G8" s="30">
        <v>0.56999999999999995</v>
      </c>
      <c r="H8" s="31">
        <f>G8*(1-$L$5)</f>
        <v>0.56999999999999995</v>
      </c>
      <c r="I8" s="30">
        <f>F8*G8</f>
        <v>2717.1899999999996</v>
      </c>
      <c r="J8" s="32">
        <f>H8*F8</f>
        <v>2717.1899999999996</v>
      </c>
      <c r="K8" s="7"/>
    </row>
    <row r="9" spans="1:13" x14ac:dyDescent="0.3">
      <c r="A9" s="33"/>
      <c r="B9" s="26"/>
      <c r="C9" s="26"/>
      <c r="D9" s="34" t="s">
        <v>34</v>
      </c>
      <c r="E9" s="27"/>
      <c r="F9" s="35"/>
      <c r="G9" s="35"/>
      <c r="H9" s="35"/>
      <c r="I9" s="36">
        <f>SUM(I8:I8)</f>
        <v>2717.1899999999996</v>
      </c>
      <c r="J9" s="37">
        <f>SUM(J8:J8)</f>
        <v>2717.1899999999996</v>
      </c>
      <c r="K9" s="7"/>
    </row>
    <row r="10" spans="1:13" x14ac:dyDescent="0.3">
      <c r="A10" s="20" t="s">
        <v>35</v>
      </c>
      <c r="B10" s="21"/>
      <c r="C10" s="21"/>
      <c r="D10" s="22" t="s">
        <v>36</v>
      </c>
      <c r="E10" s="23"/>
      <c r="F10" s="23"/>
      <c r="G10" s="23"/>
      <c r="H10" s="23"/>
      <c r="I10" s="23"/>
      <c r="J10" s="24"/>
      <c r="K10" s="7"/>
    </row>
    <row r="11" spans="1:13" x14ac:dyDescent="0.3">
      <c r="A11" s="25" t="s">
        <v>37</v>
      </c>
      <c r="B11" s="38" t="s">
        <v>38</v>
      </c>
      <c r="C11" s="38" t="s">
        <v>39</v>
      </c>
      <c r="D11" s="27" t="s">
        <v>40</v>
      </c>
      <c r="E11" s="28" t="s">
        <v>41</v>
      </c>
      <c r="F11" s="29">
        <v>4.5</v>
      </c>
      <c r="G11" s="30">
        <v>314.8</v>
      </c>
      <c r="H11" s="31">
        <f t="shared" ref="H11:H16" si="0">G11*(1-$L$5)</f>
        <v>314.8</v>
      </c>
      <c r="I11" s="30">
        <f t="shared" ref="I11:I16" si="1">F11*G11</f>
        <v>1416.6000000000001</v>
      </c>
      <c r="J11" s="32">
        <f t="shared" ref="J11:J16" si="2">H11*F11</f>
        <v>1416.6000000000001</v>
      </c>
      <c r="K11" s="7"/>
    </row>
    <row r="12" spans="1:13" ht="26.4" x14ac:dyDescent="0.3">
      <c r="A12" s="25" t="s">
        <v>42</v>
      </c>
      <c r="B12" s="38" t="s">
        <v>43</v>
      </c>
      <c r="C12" s="38" t="s">
        <v>31</v>
      </c>
      <c r="D12" s="27" t="s">
        <v>44</v>
      </c>
      <c r="E12" s="28" t="s">
        <v>45</v>
      </c>
      <c r="F12" s="29">
        <v>1</v>
      </c>
      <c r="G12" s="30">
        <v>233.94</v>
      </c>
      <c r="H12" s="31">
        <f t="shared" si="0"/>
        <v>233.94</v>
      </c>
      <c r="I12" s="30">
        <f t="shared" si="1"/>
        <v>233.94</v>
      </c>
      <c r="J12" s="32">
        <f t="shared" si="2"/>
        <v>233.94</v>
      </c>
      <c r="K12" s="7"/>
    </row>
    <row r="13" spans="1:13" ht="39.6" x14ac:dyDescent="0.3">
      <c r="A13" s="25" t="s">
        <v>46</v>
      </c>
      <c r="B13" s="38" t="s">
        <v>47</v>
      </c>
      <c r="C13" s="38" t="s">
        <v>48</v>
      </c>
      <c r="D13" s="27" t="s">
        <v>49</v>
      </c>
      <c r="E13" s="28" t="s">
        <v>50</v>
      </c>
      <c r="F13" s="29">
        <v>3</v>
      </c>
      <c r="G13" s="30">
        <v>402.34</v>
      </c>
      <c r="H13" s="31">
        <f t="shared" si="0"/>
        <v>402.34</v>
      </c>
      <c r="I13" s="30">
        <f t="shared" si="1"/>
        <v>1207.02</v>
      </c>
      <c r="J13" s="32">
        <f t="shared" si="2"/>
        <v>1207.02</v>
      </c>
      <c r="K13" s="7"/>
    </row>
    <row r="14" spans="1:13" ht="39.6" x14ac:dyDescent="0.3">
      <c r="A14" s="25" t="s">
        <v>51</v>
      </c>
      <c r="B14" s="38" t="s">
        <v>52</v>
      </c>
      <c r="C14" s="38" t="s">
        <v>48</v>
      </c>
      <c r="D14" s="27" t="s">
        <v>53</v>
      </c>
      <c r="E14" s="28" t="s">
        <v>50</v>
      </c>
      <c r="F14" s="29">
        <v>3</v>
      </c>
      <c r="G14" s="30">
        <v>592.67999999999995</v>
      </c>
      <c r="H14" s="31">
        <f t="shared" si="0"/>
        <v>592.67999999999995</v>
      </c>
      <c r="I14" s="30">
        <f t="shared" si="1"/>
        <v>1778.04</v>
      </c>
      <c r="J14" s="32">
        <f t="shared" si="2"/>
        <v>1778.04</v>
      </c>
      <c r="K14" s="7"/>
    </row>
    <row r="15" spans="1:13" x14ac:dyDescent="0.3">
      <c r="A15" s="25" t="s">
        <v>54</v>
      </c>
      <c r="B15" s="38" t="s">
        <v>55</v>
      </c>
      <c r="C15" s="38" t="s">
        <v>56</v>
      </c>
      <c r="D15" s="27" t="s">
        <v>57</v>
      </c>
      <c r="E15" s="28" t="s">
        <v>58</v>
      </c>
      <c r="F15" s="29">
        <v>2</v>
      </c>
      <c r="G15" s="30">
        <v>400</v>
      </c>
      <c r="H15" s="31">
        <f t="shared" si="0"/>
        <v>400</v>
      </c>
      <c r="I15" s="30">
        <f t="shared" si="1"/>
        <v>800</v>
      </c>
      <c r="J15" s="32">
        <f t="shared" si="2"/>
        <v>800</v>
      </c>
      <c r="K15" s="7"/>
    </row>
    <row r="16" spans="1:13" x14ac:dyDescent="0.3">
      <c r="A16" s="25" t="s">
        <v>59</v>
      </c>
      <c r="B16" s="38" t="s">
        <v>60</v>
      </c>
      <c r="C16" s="38" t="s">
        <v>56</v>
      </c>
      <c r="D16" s="27" t="s">
        <v>61</v>
      </c>
      <c r="E16" s="28" t="s">
        <v>58</v>
      </c>
      <c r="F16" s="29">
        <v>2</v>
      </c>
      <c r="G16" s="30">
        <v>400</v>
      </c>
      <c r="H16" s="31">
        <f t="shared" si="0"/>
        <v>400</v>
      </c>
      <c r="I16" s="30">
        <f t="shared" si="1"/>
        <v>800</v>
      </c>
      <c r="J16" s="32">
        <f t="shared" si="2"/>
        <v>800</v>
      </c>
      <c r="K16" s="7"/>
    </row>
    <row r="17" spans="1:12" s="42" customFormat="1" ht="13.2" x14ac:dyDescent="0.3">
      <c r="A17" s="33"/>
      <c r="B17" s="39"/>
      <c r="C17" s="39"/>
      <c r="D17" s="34" t="s">
        <v>34</v>
      </c>
      <c r="E17" s="40"/>
      <c r="F17" s="35"/>
      <c r="G17" s="35"/>
      <c r="H17" s="35"/>
      <c r="I17" s="36">
        <f>SUM(I11:I16)</f>
        <v>6235.6</v>
      </c>
      <c r="J17" s="37">
        <f>SUM(J11:J16)</f>
        <v>6235.6</v>
      </c>
      <c r="K17" s="41"/>
      <c r="L17" s="8"/>
    </row>
    <row r="18" spans="1:12" s="8" customFormat="1" ht="13.2" x14ac:dyDescent="0.3">
      <c r="A18" s="20" t="s">
        <v>62</v>
      </c>
      <c r="B18" s="21"/>
      <c r="C18" s="21"/>
      <c r="D18" s="22" t="s">
        <v>63</v>
      </c>
      <c r="E18" s="23"/>
      <c r="F18" s="23"/>
      <c r="G18" s="23"/>
      <c r="H18" s="23"/>
      <c r="I18" s="23"/>
      <c r="J18" s="24"/>
      <c r="K18" s="7"/>
    </row>
    <row r="19" spans="1:12" s="51" customFormat="1" ht="13.2" x14ac:dyDescent="0.3">
      <c r="A19" s="43" t="s">
        <v>64</v>
      </c>
      <c r="B19" s="44"/>
      <c r="C19" s="44"/>
      <c r="D19" s="45" t="s">
        <v>65</v>
      </c>
      <c r="E19" s="46"/>
      <c r="F19" s="47"/>
      <c r="G19" s="48"/>
      <c r="H19" s="49"/>
      <c r="I19" s="48"/>
      <c r="J19" s="37"/>
      <c r="K19" s="50"/>
    </row>
    <row r="20" spans="1:12" s="8" customFormat="1" ht="52.8" x14ac:dyDescent="0.3">
      <c r="A20" s="25" t="s">
        <v>66</v>
      </c>
      <c r="B20" s="38" t="s">
        <v>67</v>
      </c>
      <c r="C20" s="38" t="s">
        <v>39</v>
      </c>
      <c r="D20" s="27" t="s">
        <v>68</v>
      </c>
      <c r="E20" s="28" t="s">
        <v>58</v>
      </c>
      <c r="F20" s="29">
        <v>8</v>
      </c>
      <c r="G20" s="30">
        <v>1116.31</v>
      </c>
      <c r="H20" s="31">
        <f>G20*(1-$L$5)</f>
        <v>1116.31</v>
      </c>
      <c r="I20" s="30">
        <f>F20*G20</f>
        <v>8930.48</v>
      </c>
      <c r="J20" s="32">
        <f>H20*F20</f>
        <v>8930.48</v>
      </c>
      <c r="K20" s="7"/>
    </row>
    <row r="21" spans="1:12" s="8" customFormat="1" ht="13.2" x14ac:dyDescent="0.3">
      <c r="A21" s="25" t="s">
        <v>69</v>
      </c>
      <c r="B21" s="38" t="s">
        <v>70</v>
      </c>
      <c r="C21" s="38" t="s">
        <v>71</v>
      </c>
      <c r="D21" s="27" t="s">
        <v>72</v>
      </c>
      <c r="E21" s="28" t="s">
        <v>73</v>
      </c>
      <c r="F21" s="29">
        <v>1.53</v>
      </c>
      <c r="G21" s="30">
        <v>59.53</v>
      </c>
      <c r="H21" s="31">
        <f>G21*(1-$L$5)</f>
        <v>59.53</v>
      </c>
      <c r="I21" s="30">
        <f>F21*G21</f>
        <v>91.0809</v>
      </c>
      <c r="J21" s="32">
        <f>H21*F21</f>
        <v>91.0809</v>
      </c>
      <c r="K21" s="7"/>
    </row>
    <row r="22" spans="1:12" s="51" customFormat="1" ht="13.2" x14ac:dyDescent="0.3">
      <c r="A22" s="43" t="s">
        <v>74</v>
      </c>
      <c r="B22" s="44"/>
      <c r="C22" s="44"/>
      <c r="D22" s="45" t="s">
        <v>75</v>
      </c>
      <c r="E22" s="46"/>
      <c r="F22" s="47"/>
      <c r="G22" s="48"/>
      <c r="H22" s="49"/>
      <c r="I22" s="48"/>
      <c r="J22" s="37"/>
      <c r="K22" s="50"/>
    </row>
    <row r="23" spans="1:12" s="8" customFormat="1" ht="13.2" x14ac:dyDescent="0.3">
      <c r="A23" s="25" t="s">
        <v>76</v>
      </c>
      <c r="B23" s="38" t="s">
        <v>77</v>
      </c>
      <c r="C23" s="38" t="s">
        <v>31</v>
      </c>
      <c r="D23" s="27" t="s">
        <v>78</v>
      </c>
      <c r="E23" s="28" t="s">
        <v>58</v>
      </c>
      <c r="F23" s="29">
        <v>45</v>
      </c>
      <c r="G23" s="30">
        <v>31.09</v>
      </c>
      <c r="H23" s="31">
        <f>G23*(1-$L$5)</f>
        <v>31.09</v>
      </c>
      <c r="I23" s="30">
        <f>F23*G23</f>
        <v>1399.05</v>
      </c>
      <c r="J23" s="32">
        <f>H23*F23</f>
        <v>1399.05</v>
      </c>
      <c r="K23" s="7"/>
    </row>
    <row r="24" spans="1:12" s="8" customFormat="1" ht="13.2" x14ac:dyDescent="0.3">
      <c r="A24" s="25" t="s">
        <v>79</v>
      </c>
      <c r="B24" s="38" t="s">
        <v>80</v>
      </c>
      <c r="C24" s="38" t="s">
        <v>31</v>
      </c>
      <c r="D24" s="27" t="s">
        <v>81</v>
      </c>
      <c r="E24" s="28" t="s">
        <v>58</v>
      </c>
      <c r="F24" s="29">
        <v>56</v>
      </c>
      <c r="G24" s="30">
        <v>71.010000000000005</v>
      </c>
      <c r="H24" s="31">
        <f>G24*(1-$L$5)</f>
        <v>71.010000000000005</v>
      </c>
      <c r="I24" s="30">
        <f>F24*G24</f>
        <v>3976.5600000000004</v>
      </c>
      <c r="J24" s="32">
        <f>H24*F24</f>
        <v>3976.5600000000004</v>
      </c>
      <c r="K24" s="7"/>
    </row>
    <row r="25" spans="1:12" s="8" customFormat="1" ht="13.2" x14ac:dyDescent="0.3">
      <c r="A25" s="25" t="s">
        <v>82</v>
      </c>
      <c r="B25" s="38" t="s">
        <v>83</v>
      </c>
      <c r="C25" s="38" t="s">
        <v>31</v>
      </c>
      <c r="D25" s="27" t="s">
        <v>84</v>
      </c>
      <c r="E25" s="28" t="s">
        <v>58</v>
      </c>
      <c r="F25" s="29">
        <v>7</v>
      </c>
      <c r="G25" s="30">
        <v>98.1</v>
      </c>
      <c r="H25" s="31">
        <f>G25*(1-$L$5)</f>
        <v>98.1</v>
      </c>
      <c r="I25" s="30">
        <f>F25*G25</f>
        <v>686.69999999999993</v>
      </c>
      <c r="J25" s="32">
        <f>H25*F25</f>
        <v>686.69999999999993</v>
      </c>
      <c r="K25" s="7"/>
    </row>
    <row r="26" spans="1:12" s="42" customFormat="1" ht="13.2" x14ac:dyDescent="0.3">
      <c r="A26" s="33"/>
      <c r="B26" s="39"/>
      <c r="C26" s="39"/>
      <c r="D26" s="34" t="s">
        <v>34</v>
      </c>
      <c r="E26" s="40"/>
      <c r="F26" s="35"/>
      <c r="G26" s="35"/>
      <c r="H26" s="35"/>
      <c r="I26" s="36">
        <f>SUM(I19:I25)</f>
        <v>15083.870900000002</v>
      </c>
      <c r="J26" s="37">
        <f>SUM(J19:J25)</f>
        <v>15083.870900000002</v>
      </c>
      <c r="K26" s="41"/>
      <c r="L26" s="8"/>
    </row>
    <row r="27" spans="1:12" s="8" customFormat="1" ht="13.2" x14ac:dyDescent="0.3">
      <c r="A27" s="20" t="s">
        <v>85</v>
      </c>
      <c r="B27" s="21"/>
      <c r="C27" s="21"/>
      <c r="D27" s="52" t="s">
        <v>86</v>
      </c>
      <c r="E27" s="23"/>
      <c r="F27" s="23"/>
      <c r="G27" s="23"/>
      <c r="H27" s="23"/>
      <c r="I27" s="23"/>
      <c r="J27" s="24"/>
      <c r="K27" s="7"/>
    </row>
    <row r="28" spans="1:12" s="51" customFormat="1" ht="13.2" x14ac:dyDescent="0.3">
      <c r="A28" s="43" t="s">
        <v>87</v>
      </c>
      <c r="B28" s="44"/>
      <c r="C28" s="44"/>
      <c r="D28" s="45" t="s">
        <v>88</v>
      </c>
      <c r="E28" s="46"/>
      <c r="F28" s="47"/>
      <c r="G28" s="48"/>
      <c r="H28" s="49"/>
      <c r="I28" s="48"/>
      <c r="J28" s="37"/>
      <c r="K28" s="50"/>
    </row>
    <row r="29" spans="1:12" s="8" customFormat="1" ht="13.2" x14ac:dyDescent="0.3">
      <c r="A29" s="25" t="s">
        <v>89</v>
      </c>
      <c r="B29" s="38" t="s">
        <v>90</v>
      </c>
      <c r="C29" s="38" t="s">
        <v>91</v>
      </c>
      <c r="D29" s="27" t="s">
        <v>92</v>
      </c>
      <c r="E29" s="28" t="s">
        <v>33</v>
      </c>
      <c r="F29" s="29">
        <v>4767</v>
      </c>
      <c r="G29" s="30">
        <v>15.18</v>
      </c>
      <c r="H29" s="31">
        <f t="shared" ref="H29:H34" si="3">G29*(1-$L$5)</f>
        <v>15.18</v>
      </c>
      <c r="I29" s="30">
        <f t="shared" ref="I29:I34" si="4">F29*G29</f>
        <v>72363.06</v>
      </c>
      <c r="J29" s="32">
        <f t="shared" ref="J29:J34" si="5">H29*F29</f>
        <v>72363.06</v>
      </c>
      <c r="K29" s="7"/>
    </row>
    <row r="30" spans="1:12" s="8" customFormat="1" ht="13.2" x14ac:dyDescent="0.3">
      <c r="A30" s="25" t="s">
        <v>93</v>
      </c>
      <c r="B30" s="38" t="s">
        <v>94</v>
      </c>
      <c r="C30" s="38" t="s">
        <v>31</v>
      </c>
      <c r="D30" s="27" t="s">
        <v>95</v>
      </c>
      <c r="E30" s="28" t="s">
        <v>58</v>
      </c>
      <c r="F30" s="29">
        <v>1</v>
      </c>
      <c r="G30" s="30">
        <v>47.03</v>
      </c>
      <c r="H30" s="31">
        <f t="shared" si="3"/>
        <v>47.03</v>
      </c>
      <c r="I30" s="30">
        <f t="shared" si="4"/>
        <v>47.03</v>
      </c>
      <c r="J30" s="32">
        <f t="shared" si="5"/>
        <v>47.03</v>
      </c>
      <c r="K30" s="7"/>
    </row>
    <row r="31" spans="1:12" s="8" customFormat="1" ht="13.2" x14ac:dyDescent="0.3">
      <c r="A31" s="25" t="s">
        <v>96</v>
      </c>
      <c r="B31" s="38" t="s">
        <v>97</v>
      </c>
      <c r="C31" s="38" t="s">
        <v>31</v>
      </c>
      <c r="D31" s="27" t="s">
        <v>98</v>
      </c>
      <c r="E31" s="28" t="s">
        <v>58</v>
      </c>
      <c r="F31" s="29">
        <v>1</v>
      </c>
      <c r="G31" s="30">
        <v>157.99</v>
      </c>
      <c r="H31" s="31">
        <f t="shared" si="3"/>
        <v>157.99</v>
      </c>
      <c r="I31" s="30">
        <f t="shared" si="4"/>
        <v>157.99</v>
      </c>
      <c r="J31" s="32">
        <f t="shared" si="5"/>
        <v>157.99</v>
      </c>
      <c r="K31" s="7"/>
    </row>
    <row r="32" spans="1:12" s="8" customFormat="1" ht="13.2" x14ac:dyDescent="0.3">
      <c r="A32" s="25" t="s">
        <v>99</v>
      </c>
      <c r="B32" s="38" t="s">
        <v>100</v>
      </c>
      <c r="C32" s="38" t="s">
        <v>31</v>
      </c>
      <c r="D32" s="27" t="s">
        <v>101</v>
      </c>
      <c r="E32" s="28" t="s">
        <v>58</v>
      </c>
      <c r="F32" s="29">
        <v>6</v>
      </c>
      <c r="G32" s="30">
        <v>136.15</v>
      </c>
      <c r="H32" s="31">
        <f t="shared" si="3"/>
        <v>136.15</v>
      </c>
      <c r="I32" s="30">
        <f t="shared" si="4"/>
        <v>816.90000000000009</v>
      </c>
      <c r="J32" s="32">
        <f t="shared" si="5"/>
        <v>816.90000000000009</v>
      </c>
      <c r="K32" s="7"/>
    </row>
    <row r="33" spans="1:12" s="8" customFormat="1" ht="13.2" x14ac:dyDescent="0.3">
      <c r="A33" s="25" t="s">
        <v>102</v>
      </c>
      <c r="B33" s="38" t="s">
        <v>103</v>
      </c>
      <c r="C33" s="38" t="s">
        <v>31</v>
      </c>
      <c r="D33" s="27" t="s">
        <v>104</v>
      </c>
      <c r="E33" s="28" t="s">
        <v>58</v>
      </c>
      <c r="F33" s="29">
        <v>7</v>
      </c>
      <c r="G33" s="30">
        <v>1747.5</v>
      </c>
      <c r="H33" s="31">
        <f t="shared" si="3"/>
        <v>1747.5</v>
      </c>
      <c r="I33" s="30">
        <f t="shared" si="4"/>
        <v>12232.5</v>
      </c>
      <c r="J33" s="32">
        <f t="shared" si="5"/>
        <v>12232.5</v>
      </c>
      <c r="K33" s="7"/>
    </row>
    <row r="34" spans="1:12" s="8" customFormat="1" ht="13.2" x14ac:dyDescent="0.3">
      <c r="A34" s="25" t="s">
        <v>105</v>
      </c>
      <c r="B34" s="38" t="s">
        <v>106</v>
      </c>
      <c r="C34" s="38" t="s">
        <v>31</v>
      </c>
      <c r="D34" s="27" t="s">
        <v>107</v>
      </c>
      <c r="E34" s="28" t="s">
        <v>58</v>
      </c>
      <c r="F34" s="29">
        <v>82</v>
      </c>
      <c r="G34" s="30">
        <v>6.9</v>
      </c>
      <c r="H34" s="31">
        <f t="shared" si="3"/>
        <v>6.9</v>
      </c>
      <c r="I34" s="30">
        <f t="shared" si="4"/>
        <v>565.80000000000007</v>
      </c>
      <c r="J34" s="32">
        <f t="shared" si="5"/>
        <v>565.80000000000007</v>
      </c>
      <c r="K34" s="7"/>
    </row>
    <row r="35" spans="1:12" s="51" customFormat="1" ht="13.2" x14ac:dyDescent="0.3">
      <c r="A35" s="43" t="s">
        <v>108</v>
      </c>
      <c r="B35" s="44"/>
      <c r="C35" s="44"/>
      <c r="D35" s="45" t="s">
        <v>109</v>
      </c>
      <c r="E35" s="46"/>
      <c r="F35" s="47"/>
      <c r="G35" s="48"/>
      <c r="H35" s="49"/>
      <c r="I35" s="48"/>
      <c r="J35" s="37"/>
      <c r="K35" s="50"/>
    </row>
    <row r="36" spans="1:12" s="8" customFormat="1" ht="13.2" x14ac:dyDescent="0.3">
      <c r="A36" s="25" t="s">
        <v>110</v>
      </c>
      <c r="B36" s="38" t="s">
        <v>111</v>
      </c>
      <c r="C36" s="38" t="s">
        <v>56</v>
      </c>
      <c r="D36" s="27" t="s">
        <v>112</v>
      </c>
      <c r="E36" s="28" t="s">
        <v>33</v>
      </c>
      <c r="F36" s="29">
        <v>3990</v>
      </c>
      <c r="G36" s="30">
        <v>15.22</v>
      </c>
      <c r="H36" s="31">
        <f t="shared" ref="H36:H46" si="6">G36*(1-$L$5)</f>
        <v>15.22</v>
      </c>
      <c r="I36" s="30">
        <f t="shared" ref="I36:I46" si="7">F36*G36</f>
        <v>60727.8</v>
      </c>
      <c r="J36" s="32">
        <f t="shared" ref="J36:J46" si="8">H36*F36</f>
        <v>60727.8</v>
      </c>
      <c r="K36" s="7"/>
    </row>
    <row r="37" spans="1:12" s="8" customFormat="1" ht="13.2" x14ac:dyDescent="0.3">
      <c r="A37" s="25" t="s">
        <v>113</v>
      </c>
      <c r="B37" s="38" t="s">
        <v>114</v>
      </c>
      <c r="C37" s="38" t="s">
        <v>31</v>
      </c>
      <c r="D37" s="27" t="s">
        <v>115</v>
      </c>
      <c r="E37" s="28" t="s">
        <v>58</v>
      </c>
      <c r="F37" s="29">
        <v>130</v>
      </c>
      <c r="G37" s="30">
        <v>7.16</v>
      </c>
      <c r="H37" s="31">
        <f t="shared" si="6"/>
        <v>7.16</v>
      </c>
      <c r="I37" s="30">
        <f t="shared" si="7"/>
        <v>930.80000000000007</v>
      </c>
      <c r="J37" s="32">
        <f t="shared" si="8"/>
        <v>930.80000000000007</v>
      </c>
      <c r="K37" s="7"/>
    </row>
    <row r="38" spans="1:12" s="8" customFormat="1" ht="13.2" x14ac:dyDescent="0.3">
      <c r="A38" s="25" t="s">
        <v>116</v>
      </c>
      <c r="B38" s="38" t="s">
        <v>117</v>
      </c>
      <c r="C38" s="38" t="s">
        <v>31</v>
      </c>
      <c r="D38" s="27" t="s">
        <v>118</v>
      </c>
      <c r="E38" s="28" t="s">
        <v>58</v>
      </c>
      <c r="F38" s="29">
        <v>46</v>
      </c>
      <c r="G38" s="30">
        <v>8.24</v>
      </c>
      <c r="H38" s="31">
        <f t="shared" si="6"/>
        <v>8.24</v>
      </c>
      <c r="I38" s="30">
        <f t="shared" si="7"/>
        <v>379.04</v>
      </c>
      <c r="J38" s="32">
        <f t="shared" si="8"/>
        <v>379.04</v>
      </c>
      <c r="K38" s="7"/>
    </row>
    <row r="39" spans="1:12" s="8" customFormat="1" ht="13.2" x14ac:dyDescent="0.3">
      <c r="A39" s="25" t="s">
        <v>119</v>
      </c>
      <c r="B39" s="38" t="s">
        <v>120</v>
      </c>
      <c r="C39" s="38" t="s">
        <v>31</v>
      </c>
      <c r="D39" s="27" t="s">
        <v>121</v>
      </c>
      <c r="E39" s="28" t="s">
        <v>58</v>
      </c>
      <c r="F39" s="29">
        <v>22</v>
      </c>
      <c r="G39" s="30">
        <v>8.01</v>
      </c>
      <c r="H39" s="31">
        <f t="shared" si="6"/>
        <v>8.01</v>
      </c>
      <c r="I39" s="30">
        <f t="shared" si="7"/>
        <v>176.22</v>
      </c>
      <c r="J39" s="32">
        <f t="shared" si="8"/>
        <v>176.22</v>
      </c>
      <c r="K39" s="7"/>
    </row>
    <row r="40" spans="1:12" s="8" customFormat="1" ht="26.4" x14ac:dyDescent="0.3">
      <c r="A40" s="25" t="s">
        <v>122</v>
      </c>
      <c r="B40" s="38" t="s">
        <v>123</v>
      </c>
      <c r="C40" s="38" t="s">
        <v>31</v>
      </c>
      <c r="D40" s="27" t="s">
        <v>124</v>
      </c>
      <c r="E40" s="28" t="s">
        <v>58</v>
      </c>
      <c r="F40" s="29">
        <v>106</v>
      </c>
      <c r="G40" s="30">
        <v>6.9</v>
      </c>
      <c r="H40" s="31">
        <f t="shared" si="6"/>
        <v>6.9</v>
      </c>
      <c r="I40" s="30">
        <f t="shared" si="7"/>
        <v>731.40000000000009</v>
      </c>
      <c r="J40" s="32">
        <f t="shared" si="8"/>
        <v>731.40000000000009</v>
      </c>
      <c r="K40" s="7"/>
    </row>
    <row r="41" spans="1:12" s="8" customFormat="1" ht="13.2" x14ac:dyDescent="0.3">
      <c r="A41" s="25" t="s">
        <v>125</v>
      </c>
      <c r="B41" s="38" t="s">
        <v>126</v>
      </c>
      <c r="C41" s="38" t="s">
        <v>31</v>
      </c>
      <c r="D41" s="27" t="s">
        <v>127</v>
      </c>
      <c r="E41" s="28" t="s">
        <v>58</v>
      </c>
      <c r="F41" s="29">
        <v>22</v>
      </c>
      <c r="G41" s="30">
        <v>1021.01</v>
      </c>
      <c r="H41" s="31">
        <f t="shared" si="6"/>
        <v>1021.01</v>
      </c>
      <c r="I41" s="30">
        <f t="shared" si="7"/>
        <v>22462.22</v>
      </c>
      <c r="J41" s="32">
        <f t="shared" si="8"/>
        <v>22462.22</v>
      </c>
      <c r="K41" s="7"/>
    </row>
    <row r="42" spans="1:12" s="8" customFormat="1" ht="13.2" x14ac:dyDescent="0.3">
      <c r="A42" s="25" t="s">
        <v>128</v>
      </c>
      <c r="B42" s="38" t="s">
        <v>129</v>
      </c>
      <c r="C42" s="38" t="s">
        <v>31</v>
      </c>
      <c r="D42" s="27" t="s">
        <v>130</v>
      </c>
      <c r="E42" s="28" t="s">
        <v>58</v>
      </c>
      <c r="F42" s="29">
        <v>22</v>
      </c>
      <c r="G42" s="30">
        <v>157.99</v>
      </c>
      <c r="H42" s="31">
        <f t="shared" si="6"/>
        <v>157.99</v>
      </c>
      <c r="I42" s="30">
        <f t="shared" si="7"/>
        <v>3475.78</v>
      </c>
      <c r="J42" s="32">
        <f t="shared" si="8"/>
        <v>3475.78</v>
      </c>
      <c r="K42" s="7"/>
    </row>
    <row r="43" spans="1:12" s="8" customFormat="1" ht="13.2" x14ac:dyDescent="0.3">
      <c r="A43" s="25" t="s">
        <v>131</v>
      </c>
      <c r="B43" s="38" t="s">
        <v>132</v>
      </c>
      <c r="C43" s="38" t="s">
        <v>31</v>
      </c>
      <c r="D43" s="27" t="s">
        <v>101</v>
      </c>
      <c r="E43" s="28" t="s">
        <v>58</v>
      </c>
      <c r="F43" s="29">
        <v>22</v>
      </c>
      <c r="G43" s="30">
        <v>136.15</v>
      </c>
      <c r="H43" s="31">
        <f t="shared" si="6"/>
        <v>136.15</v>
      </c>
      <c r="I43" s="30">
        <f t="shared" si="7"/>
        <v>2995.3</v>
      </c>
      <c r="J43" s="32">
        <f t="shared" si="8"/>
        <v>2995.3</v>
      </c>
      <c r="K43" s="7"/>
    </row>
    <row r="44" spans="1:12" s="8" customFormat="1" ht="13.2" x14ac:dyDescent="0.3">
      <c r="A44" s="25" t="s">
        <v>133</v>
      </c>
      <c r="B44" s="38"/>
      <c r="C44" s="38"/>
      <c r="D44" s="27" t="s">
        <v>134</v>
      </c>
      <c r="E44" s="28"/>
      <c r="F44" s="29"/>
      <c r="G44" s="30"/>
      <c r="H44" s="31">
        <f t="shared" si="6"/>
        <v>0</v>
      </c>
      <c r="I44" s="30">
        <f t="shared" si="7"/>
        <v>0</v>
      </c>
      <c r="J44" s="32">
        <f t="shared" si="8"/>
        <v>0</v>
      </c>
      <c r="K44" s="7"/>
    </row>
    <row r="45" spans="1:12" s="8" customFormat="1" ht="13.2" x14ac:dyDescent="0.3">
      <c r="A45" s="25" t="s">
        <v>135</v>
      </c>
      <c r="B45" s="38" t="s">
        <v>136</v>
      </c>
      <c r="C45" s="38" t="s">
        <v>31</v>
      </c>
      <c r="D45" s="27" t="s">
        <v>137</v>
      </c>
      <c r="E45" s="28" t="s">
        <v>58</v>
      </c>
      <c r="F45" s="29">
        <v>22</v>
      </c>
      <c r="G45" s="30">
        <v>2994.74</v>
      </c>
      <c r="H45" s="31">
        <f t="shared" si="6"/>
        <v>2994.74</v>
      </c>
      <c r="I45" s="30">
        <f t="shared" si="7"/>
        <v>65884.28</v>
      </c>
      <c r="J45" s="32">
        <f t="shared" si="8"/>
        <v>65884.28</v>
      </c>
      <c r="K45" s="7"/>
    </row>
    <row r="46" spans="1:12" s="8" customFormat="1" ht="13.2" x14ac:dyDescent="0.3">
      <c r="A46" s="25" t="s">
        <v>138</v>
      </c>
      <c r="B46" s="38" t="s">
        <v>139</v>
      </c>
      <c r="C46" s="38" t="s">
        <v>31</v>
      </c>
      <c r="D46" s="27" t="s">
        <v>140</v>
      </c>
      <c r="E46" s="28" t="s">
        <v>58</v>
      </c>
      <c r="F46" s="29">
        <v>22</v>
      </c>
      <c r="G46" s="30">
        <v>225.72</v>
      </c>
      <c r="H46" s="31">
        <f t="shared" si="6"/>
        <v>225.72</v>
      </c>
      <c r="I46" s="30">
        <f t="shared" si="7"/>
        <v>4965.84</v>
      </c>
      <c r="J46" s="32">
        <f t="shared" si="8"/>
        <v>4965.84</v>
      </c>
      <c r="K46" s="7"/>
    </row>
    <row r="47" spans="1:12" s="42" customFormat="1" ht="13.2" x14ac:dyDescent="0.3">
      <c r="A47" s="33"/>
      <c r="B47" s="39"/>
      <c r="C47" s="39"/>
      <c r="D47" s="34" t="s">
        <v>34</v>
      </c>
      <c r="E47" s="40"/>
      <c r="F47" s="53"/>
      <c r="G47" s="53"/>
      <c r="H47" s="53"/>
      <c r="I47" s="48">
        <f>SUM(I28:I46)</f>
        <v>248911.96</v>
      </c>
      <c r="J47" s="37">
        <f>SUM(J28:J46)</f>
        <v>248911.96</v>
      </c>
      <c r="K47" s="41"/>
      <c r="L47" s="8"/>
    </row>
    <row r="48" spans="1:12" s="8" customFormat="1" ht="13.2" x14ac:dyDescent="0.3">
      <c r="A48" s="20" t="s">
        <v>141</v>
      </c>
      <c r="B48" s="21"/>
      <c r="C48" s="21"/>
      <c r="D48" s="22" t="s">
        <v>142</v>
      </c>
      <c r="E48" s="23"/>
      <c r="F48" s="23"/>
      <c r="G48" s="23"/>
      <c r="H48" s="23"/>
      <c r="I48" s="23"/>
      <c r="J48" s="24"/>
      <c r="K48" s="7"/>
    </row>
    <row r="49" spans="1:222" s="51" customFormat="1" ht="13.2" x14ac:dyDescent="0.3">
      <c r="A49" s="43" t="s">
        <v>143</v>
      </c>
      <c r="B49" s="44"/>
      <c r="C49" s="44"/>
      <c r="D49" s="45" t="s">
        <v>144</v>
      </c>
      <c r="E49" s="46"/>
      <c r="F49" s="47"/>
      <c r="G49" s="48"/>
      <c r="H49" s="49"/>
      <c r="I49" s="48"/>
      <c r="J49" s="37"/>
      <c r="K49" s="50"/>
    </row>
    <row r="50" spans="1:222" s="8" customFormat="1" ht="13.2" x14ac:dyDescent="0.3">
      <c r="A50" s="25" t="s">
        <v>145</v>
      </c>
      <c r="B50" s="38" t="s">
        <v>146</v>
      </c>
      <c r="C50" s="38" t="s">
        <v>31</v>
      </c>
      <c r="D50" s="27" t="s">
        <v>147</v>
      </c>
      <c r="E50" s="28" t="s">
        <v>58</v>
      </c>
      <c r="F50" s="29">
        <v>5</v>
      </c>
      <c r="G50" s="30">
        <v>27.37</v>
      </c>
      <c r="H50" s="31">
        <f>G50*(1-$L$5)</f>
        <v>27.37</v>
      </c>
      <c r="I50" s="30">
        <f>F50*G50</f>
        <v>136.85</v>
      </c>
      <c r="J50" s="32">
        <f>H50*F50</f>
        <v>136.85</v>
      </c>
      <c r="K50" s="7"/>
    </row>
    <row r="51" spans="1:222" s="8" customFormat="1" ht="13.2" x14ac:dyDescent="0.3">
      <c r="A51" s="25" t="s">
        <v>148</v>
      </c>
      <c r="B51" s="38" t="s">
        <v>149</v>
      </c>
      <c r="C51" s="38" t="s">
        <v>31</v>
      </c>
      <c r="D51" s="27" t="s">
        <v>150</v>
      </c>
      <c r="E51" s="28" t="s">
        <v>58</v>
      </c>
      <c r="F51" s="29">
        <v>22</v>
      </c>
      <c r="G51" s="30">
        <v>22.18</v>
      </c>
      <c r="H51" s="31">
        <f>G51*(1-$L$5)</f>
        <v>22.18</v>
      </c>
      <c r="I51" s="30">
        <f>F51*G51</f>
        <v>487.96</v>
      </c>
      <c r="J51" s="32">
        <f>H51*F51</f>
        <v>487.96</v>
      </c>
      <c r="K51" s="7"/>
    </row>
    <row r="52" spans="1:222" s="8" customFormat="1" ht="13.2" x14ac:dyDescent="0.3">
      <c r="A52" s="25" t="s">
        <v>151</v>
      </c>
      <c r="B52" s="38" t="s">
        <v>152</v>
      </c>
      <c r="C52" s="38" t="s">
        <v>31</v>
      </c>
      <c r="D52" s="27" t="s">
        <v>153</v>
      </c>
      <c r="E52" s="28" t="s">
        <v>58</v>
      </c>
      <c r="F52" s="29">
        <v>10</v>
      </c>
      <c r="G52" s="30">
        <v>135.19</v>
      </c>
      <c r="H52" s="31">
        <f>G52*(1-$L$5)</f>
        <v>135.19</v>
      </c>
      <c r="I52" s="30">
        <f>F52*G52</f>
        <v>1351.9</v>
      </c>
      <c r="J52" s="32">
        <f>H52*F52</f>
        <v>1351.9</v>
      </c>
      <c r="K52" s="7"/>
    </row>
    <row r="53" spans="1:222" s="8" customFormat="1" ht="26.4" x14ac:dyDescent="0.3">
      <c r="A53" s="25" t="s">
        <v>154</v>
      </c>
      <c r="B53" s="38" t="s">
        <v>155</v>
      </c>
      <c r="C53" s="38" t="s">
        <v>31</v>
      </c>
      <c r="D53" s="27" t="s">
        <v>156</v>
      </c>
      <c r="E53" s="28" t="s">
        <v>58</v>
      </c>
      <c r="F53" s="29">
        <v>10</v>
      </c>
      <c r="G53" s="30">
        <v>23.31</v>
      </c>
      <c r="H53" s="31">
        <f>G53*(1-$L$5)</f>
        <v>23.31</v>
      </c>
      <c r="I53" s="30">
        <f>F53*G53</f>
        <v>233.1</v>
      </c>
      <c r="J53" s="32">
        <f>H53*F53</f>
        <v>233.1</v>
      </c>
      <c r="K53" s="7"/>
    </row>
    <row r="54" spans="1:222" x14ac:dyDescent="0.3">
      <c r="A54" s="33"/>
      <c r="B54" s="39"/>
      <c r="C54" s="39"/>
      <c r="D54" s="34" t="s">
        <v>34</v>
      </c>
      <c r="E54" s="27"/>
      <c r="F54" s="35"/>
      <c r="G54" s="35"/>
      <c r="H54" s="35"/>
      <c r="I54" s="48">
        <f>SUM(I49:I53)</f>
        <v>2209.81</v>
      </c>
      <c r="J54" s="37">
        <f>SUM(J49:J53)</f>
        <v>2209.81</v>
      </c>
      <c r="K54" s="7"/>
    </row>
    <row r="55" spans="1:222" x14ac:dyDescent="0.3">
      <c r="A55" s="20" t="s">
        <v>157</v>
      </c>
      <c r="B55" s="21"/>
      <c r="C55" s="21"/>
      <c r="D55" s="22" t="s">
        <v>158</v>
      </c>
      <c r="E55" s="23"/>
      <c r="F55" s="23"/>
      <c r="G55" s="23"/>
      <c r="H55" s="23"/>
      <c r="I55" s="23"/>
      <c r="J55" s="24"/>
      <c r="K55" s="7"/>
    </row>
    <row r="56" spans="1:222" x14ac:dyDescent="0.3">
      <c r="A56" s="33"/>
      <c r="B56" s="38"/>
      <c r="C56" s="38"/>
      <c r="D56" s="27" t="s">
        <v>159</v>
      </c>
      <c r="E56" s="28" t="s">
        <v>45</v>
      </c>
      <c r="F56" s="29">
        <v>1</v>
      </c>
      <c r="G56" s="30">
        <v>11448.28</v>
      </c>
      <c r="H56" s="31">
        <f>G56*(1-$L$5)</f>
        <v>11448.28</v>
      </c>
      <c r="I56" s="30">
        <f>F56*G56</f>
        <v>11448.28</v>
      </c>
      <c r="J56" s="32">
        <f>H56*F56</f>
        <v>11448.28</v>
      </c>
      <c r="K56" s="7"/>
    </row>
    <row r="57" spans="1:222" s="42" customFormat="1" ht="13.2" x14ac:dyDescent="0.3">
      <c r="A57" s="33"/>
      <c r="B57" s="39"/>
      <c r="C57" s="39"/>
      <c r="D57" s="34" t="s">
        <v>34</v>
      </c>
      <c r="E57" s="40"/>
      <c r="F57" s="35"/>
      <c r="G57" s="35"/>
      <c r="H57" s="35"/>
      <c r="I57" s="36">
        <f>SUM(I56:I56)</f>
        <v>11448.28</v>
      </c>
      <c r="J57" s="37">
        <f>SUM(J56:J56)</f>
        <v>11448.28</v>
      </c>
      <c r="K57" s="41"/>
      <c r="L57" s="8"/>
    </row>
    <row r="58" spans="1:222" s="60" customFormat="1" ht="15" customHeight="1" x14ac:dyDescent="0.3">
      <c r="A58" s="54"/>
      <c r="B58" s="55"/>
      <c r="C58" s="55"/>
      <c r="D58" s="224" t="s">
        <v>160</v>
      </c>
      <c r="E58" s="224"/>
      <c r="F58" s="224"/>
      <c r="G58" s="224"/>
      <c r="H58" s="224"/>
      <c r="I58" s="56">
        <f>I57+I54+I47+I26+I17+I9</f>
        <v>286606.71089999995</v>
      </c>
      <c r="J58" s="57">
        <f>J57+J54+J47+J26+J17+J9</f>
        <v>286606.71089999995</v>
      </c>
      <c r="K58" s="58"/>
      <c r="L58" s="8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59"/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59"/>
      <c r="FE58" s="59"/>
      <c r="FF58" s="59"/>
      <c r="FG58" s="59"/>
      <c r="FH58" s="59"/>
      <c r="FI58" s="59"/>
      <c r="FJ58" s="59"/>
      <c r="FK58" s="59"/>
      <c r="FL58" s="59"/>
      <c r="FM58" s="59"/>
      <c r="FN58" s="59"/>
      <c r="FO58" s="59"/>
      <c r="FP58" s="59"/>
      <c r="FQ58" s="59"/>
      <c r="FR58" s="59"/>
      <c r="FS58" s="59"/>
      <c r="FT58" s="59"/>
      <c r="FU58" s="59"/>
      <c r="FV58" s="59"/>
      <c r="FW58" s="59"/>
      <c r="FX58" s="59"/>
      <c r="FY58" s="59"/>
      <c r="FZ58" s="59"/>
      <c r="GA58" s="59"/>
      <c r="GB58" s="59"/>
      <c r="GC58" s="59"/>
      <c r="GD58" s="59"/>
      <c r="GE58" s="59"/>
      <c r="GF58" s="59"/>
      <c r="GG58" s="59"/>
      <c r="GH58" s="59"/>
      <c r="GI58" s="59"/>
      <c r="GJ58" s="59"/>
      <c r="GK58" s="59"/>
      <c r="GL58" s="59"/>
      <c r="GM58" s="59"/>
      <c r="GN58" s="59"/>
      <c r="GO58" s="59"/>
      <c r="GP58" s="59"/>
      <c r="GQ58" s="59"/>
      <c r="GR58" s="59"/>
      <c r="GS58" s="59"/>
      <c r="GT58" s="59"/>
      <c r="GU58" s="59"/>
      <c r="GV58" s="59"/>
      <c r="GW58" s="59"/>
      <c r="GX58" s="59"/>
      <c r="GY58" s="59"/>
      <c r="GZ58" s="59"/>
      <c r="HA58" s="59"/>
      <c r="HB58" s="59"/>
      <c r="HC58" s="59"/>
      <c r="HD58" s="59"/>
      <c r="HE58" s="59"/>
      <c r="HF58" s="59"/>
      <c r="HG58" s="59"/>
      <c r="HH58" s="59"/>
      <c r="HI58" s="59"/>
      <c r="HJ58" s="59"/>
      <c r="HK58" s="59"/>
      <c r="HL58" s="59"/>
      <c r="HM58" s="59"/>
      <c r="HN58" s="59"/>
    </row>
    <row r="59" spans="1:222" s="66" customFormat="1" ht="13.2" customHeight="1" x14ac:dyDescent="0.3">
      <c r="A59" s="61"/>
      <c r="B59" s="62"/>
      <c r="C59" s="62"/>
      <c r="D59" s="224" t="s">
        <v>161</v>
      </c>
      <c r="E59" s="224"/>
      <c r="F59" s="224"/>
      <c r="G59" s="224"/>
      <c r="H59" s="224"/>
      <c r="I59" s="56">
        <f>I58*'Anexo I-4.4.O'!D27</f>
        <v>81254.299582230262</v>
      </c>
      <c r="J59" s="63">
        <f>J58*'Anexo I.4.4'!D26</f>
        <v>81254.299582230262</v>
      </c>
      <c r="K59" s="64"/>
      <c r="L59" s="8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</row>
    <row r="60" spans="1:222" s="60" customFormat="1" ht="13.8" customHeight="1" x14ac:dyDescent="0.3">
      <c r="A60" s="67"/>
      <c r="B60" s="68"/>
      <c r="C60" s="68"/>
      <c r="D60" s="225" t="s">
        <v>162</v>
      </c>
      <c r="E60" s="225"/>
      <c r="F60" s="225"/>
      <c r="G60" s="225"/>
      <c r="H60" s="225"/>
      <c r="I60" s="69">
        <f>I58+I59</f>
        <v>367861.01048223022</v>
      </c>
      <c r="J60" s="70">
        <f>SUM(J58:J59)</f>
        <v>367861.01048223022</v>
      </c>
      <c r="K60" s="71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  <c r="FE60" s="59"/>
      <c r="FF60" s="59"/>
      <c r="FG60" s="59"/>
      <c r="FH60" s="59"/>
      <c r="FI60" s="59"/>
      <c r="FJ60" s="59"/>
      <c r="FK60" s="59"/>
      <c r="FL60" s="59"/>
      <c r="FM60" s="59"/>
      <c r="FN60" s="59"/>
      <c r="FO60" s="59"/>
      <c r="FP60" s="59"/>
      <c r="FQ60" s="59"/>
      <c r="FR60" s="59"/>
      <c r="FS60" s="59"/>
      <c r="FT60" s="59"/>
      <c r="FU60" s="59"/>
      <c r="FV60" s="59"/>
      <c r="FW60" s="59"/>
      <c r="FX60" s="59"/>
      <c r="FY60" s="59"/>
      <c r="FZ60" s="59"/>
      <c r="GA60" s="59"/>
      <c r="GB60" s="59"/>
      <c r="GC60" s="59"/>
      <c r="GD60" s="59"/>
      <c r="GE60" s="59"/>
      <c r="GF60" s="59"/>
      <c r="GG60" s="59"/>
      <c r="GH60" s="59"/>
      <c r="GI60" s="59"/>
      <c r="GJ60" s="59"/>
      <c r="GK60" s="59"/>
      <c r="GL60" s="59"/>
      <c r="GM60" s="59"/>
      <c r="GN60" s="59"/>
      <c r="GO60" s="59"/>
      <c r="GP60" s="59"/>
      <c r="GQ60" s="59"/>
      <c r="GR60" s="59"/>
      <c r="GS60" s="59"/>
      <c r="GT60" s="59"/>
      <c r="GU60" s="59"/>
      <c r="GV60" s="59"/>
      <c r="GW60" s="59"/>
      <c r="GX60" s="59"/>
      <c r="GY60" s="59"/>
      <c r="GZ60" s="59"/>
      <c r="HA60" s="59"/>
      <c r="HB60" s="59"/>
      <c r="HC60" s="59"/>
      <c r="HD60" s="59"/>
      <c r="HE60" s="59"/>
      <c r="HF60" s="59"/>
      <c r="HG60" s="59"/>
      <c r="HH60" s="59"/>
      <c r="HI60" s="59"/>
      <c r="HJ60" s="59"/>
      <c r="HK60" s="59"/>
      <c r="HL60" s="59"/>
      <c r="HM60" s="59"/>
      <c r="HN60" s="59"/>
    </row>
    <row r="61" spans="1:222" ht="13.8" customHeight="1" x14ac:dyDescent="0.3">
      <c r="A61" s="72"/>
      <c r="B61" s="73"/>
      <c r="C61" s="73"/>
      <c r="D61" s="73"/>
      <c r="E61" s="73"/>
      <c r="F61" s="73"/>
      <c r="G61" s="73"/>
      <c r="H61" s="73"/>
      <c r="I61" s="73"/>
      <c r="J61" s="74"/>
      <c r="K61" s="71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59"/>
      <c r="ES61" s="59"/>
      <c r="ET61" s="59"/>
      <c r="EU61" s="59"/>
      <c r="EV61" s="59"/>
      <c r="EW61" s="59"/>
      <c r="EX61" s="59"/>
      <c r="EY61" s="59"/>
      <c r="EZ61" s="59"/>
      <c r="FA61" s="59"/>
      <c r="FB61" s="59"/>
      <c r="FC61" s="59"/>
      <c r="FD61" s="59"/>
      <c r="FE61" s="59"/>
      <c r="FF61" s="59"/>
      <c r="FG61" s="59"/>
      <c r="FH61" s="59"/>
      <c r="FI61" s="59"/>
      <c r="FJ61" s="59"/>
      <c r="FK61" s="59"/>
      <c r="FL61" s="59"/>
      <c r="FM61" s="59"/>
      <c r="FN61" s="59"/>
      <c r="FO61" s="59"/>
      <c r="FP61" s="59"/>
      <c r="FQ61" s="59"/>
      <c r="FR61" s="59"/>
      <c r="FS61" s="59"/>
      <c r="FT61" s="59"/>
      <c r="FU61" s="59"/>
      <c r="FV61" s="59"/>
      <c r="FW61" s="59"/>
      <c r="FX61" s="59"/>
      <c r="FY61" s="59"/>
      <c r="FZ61" s="59"/>
      <c r="GA61" s="59"/>
      <c r="GB61" s="59"/>
      <c r="GC61" s="59"/>
      <c r="GD61" s="59"/>
      <c r="GE61" s="59"/>
      <c r="GF61" s="59"/>
      <c r="GG61" s="59"/>
      <c r="GH61" s="59"/>
      <c r="GI61" s="59"/>
      <c r="GJ61" s="59"/>
      <c r="GK61" s="59"/>
      <c r="GL61" s="59"/>
      <c r="GM61" s="59"/>
      <c r="GN61" s="59"/>
      <c r="GO61" s="59"/>
      <c r="GP61" s="59"/>
      <c r="GQ61" s="59"/>
      <c r="GR61" s="59"/>
      <c r="GS61" s="59"/>
      <c r="GT61" s="59"/>
      <c r="GU61" s="59"/>
      <c r="GV61" s="59"/>
      <c r="GW61" s="59"/>
      <c r="GX61" s="59"/>
      <c r="GY61" s="59"/>
      <c r="GZ61" s="59"/>
      <c r="HA61" s="59"/>
      <c r="HB61" s="59"/>
      <c r="HC61" s="59"/>
      <c r="HD61" s="59"/>
      <c r="HE61" s="59"/>
      <c r="HF61" s="59"/>
      <c r="HG61" s="59"/>
      <c r="HH61" s="59"/>
      <c r="HI61" s="59"/>
      <c r="HJ61" s="59"/>
      <c r="HK61" s="59"/>
      <c r="HL61" s="59"/>
      <c r="HM61" s="59"/>
      <c r="HN61" s="59"/>
    </row>
    <row r="62" spans="1:222" ht="21.6" customHeight="1" x14ac:dyDescent="0.3">
      <c r="A62" s="220" t="s">
        <v>163</v>
      </c>
      <c r="B62" s="220"/>
      <c r="C62" s="220"/>
      <c r="D62" s="220"/>
      <c r="E62" s="220"/>
      <c r="F62" s="220"/>
      <c r="G62" s="220"/>
      <c r="H62" s="220"/>
      <c r="I62" s="220"/>
      <c r="J62" s="220"/>
    </row>
    <row r="63" spans="1:222" ht="21.6" customHeight="1" x14ac:dyDescent="0.3">
      <c r="A63" s="221" t="s">
        <v>451</v>
      </c>
      <c r="B63" s="221"/>
      <c r="C63" s="221"/>
      <c r="D63" s="221"/>
      <c r="E63" s="221"/>
      <c r="F63" s="221"/>
      <c r="G63" s="221"/>
      <c r="H63" s="221"/>
      <c r="I63" s="221"/>
      <c r="J63" s="221"/>
    </row>
    <row r="64" spans="1:222" ht="21.6" customHeight="1" x14ac:dyDescent="0.3">
      <c r="A64" s="220" t="s">
        <v>164</v>
      </c>
      <c r="B64" s="220"/>
      <c r="C64" s="220"/>
      <c r="D64" s="220"/>
      <c r="E64" s="220"/>
      <c r="F64" s="220"/>
      <c r="G64" s="220"/>
      <c r="H64" s="220"/>
      <c r="I64" s="220"/>
      <c r="J64" s="220"/>
    </row>
    <row r="65" spans="1:10" ht="21.6" customHeight="1" x14ac:dyDescent="0.3">
      <c r="A65" s="221" t="s">
        <v>452</v>
      </c>
      <c r="B65" s="221"/>
      <c r="C65" s="221"/>
      <c r="D65" s="221"/>
      <c r="E65" s="221"/>
      <c r="F65" s="221"/>
      <c r="G65" s="221"/>
      <c r="H65" s="221"/>
      <c r="I65" s="221"/>
      <c r="J65" s="221"/>
    </row>
  </sheetData>
  <mergeCells count="15">
    <mergeCell ref="A62:J62"/>
    <mergeCell ref="A63:J63"/>
    <mergeCell ref="A64:J64"/>
    <mergeCell ref="A65:J65"/>
    <mergeCell ref="B5:J5"/>
    <mergeCell ref="B6:C6"/>
    <mergeCell ref="D58:H58"/>
    <mergeCell ref="D59:H59"/>
    <mergeCell ref="D60:H60"/>
    <mergeCell ref="A1:J1"/>
    <mergeCell ref="A2:J2"/>
    <mergeCell ref="L2:L4"/>
    <mergeCell ref="M2:M4"/>
    <mergeCell ref="B3:J3"/>
    <mergeCell ref="B4:J4"/>
  </mergeCells>
  <pageMargins left="0.51180555555555496" right="0" top="0.51180555555555496" bottom="0.51180555555555496" header="0.51180555555555496" footer="0.31527777777777799"/>
  <pageSetup paperSize="9" scale="65" firstPageNumber="0" fitToHeight="0" orientation="landscape" horizontalDpi="300" verticalDpi="300" r:id="rId1"/>
  <headerFoot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38"/>
  <sheetViews>
    <sheetView showGridLines="0" zoomScale="60" zoomScaleNormal="60" workbookViewId="0">
      <selection activeCell="N23" sqref="N23"/>
    </sheetView>
  </sheetViews>
  <sheetFormatPr defaultRowHeight="14.4" x14ac:dyDescent="0.3"/>
  <cols>
    <col min="1" max="1" width="21.109375" style="75" customWidth="1"/>
    <col min="2" max="2" width="62.6640625" style="75" customWidth="1"/>
    <col min="3" max="10" width="20.109375" style="75" customWidth="1"/>
    <col min="11" max="11" width="31" style="76" hidden="1" customWidth="1"/>
    <col min="12" max="1025" width="20.109375" style="75" customWidth="1"/>
  </cols>
  <sheetData>
    <row r="1" spans="1:11" ht="24" customHeight="1" x14ac:dyDescent="0.3">
      <c r="A1" s="226" t="s">
        <v>165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1" ht="21.75" customHeight="1" x14ac:dyDescent="0.3">
      <c r="A2" s="227" t="s">
        <v>9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1" ht="16.2" customHeight="1" x14ac:dyDescent="0.3">
      <c r="A3" s="228" t="s">
        <v>166</v>
      </c>
      <c r="B3" s="229" t="s">
        <v>20</v>
      </c>
      <c r="C3" s="230" t="s">
        <v>167</v>
      </c>
      <c r="D3" s="231" t="s">
        <v>168</v>
      </c>
      <c r="E3" s="227" t="s">
        <v>169</v>
      </c>
      <c r="F3" s="227"/>
      <c r="G3" s="227"/>
      <c r="H3" s="227"/>
      <c r="I3" s="227"/>
      <c r="J3" s="227"/>
    </row>
    <row r="4" spans="1:11" ht="15.6" x14ac:dyDescent="0.3">
      <c r="A4" s="228"/>
      <c r="B4" s="229"/>
      <c r="C4" s="230"/>
      <c r="D4" s="231"/>
      <c r="E4" s="77" t="s">
        <v>170</v>
      </c>
      <c r="F4" s="78" t="s">
        <v>170</v>
      </c>
      <c r="G4" s="79" t="s">
        <v>171</v>
      </c>
      <c r="H4" s="80" t="s">
        <v>171</v>
      </c>
      <c r="I4" s="79" t="s">
        <v>172</v>
      </c>
      <c r="J4" s="78" t="s">
        <v>172</v>
      </c>
    </row>
    <row r="5" spans="1:11" ht="15" customHeight="1" x14ac:dyDescent="0.3">
      <c r="A5" s="232">
        <v>1</v>
      </c>
      <c r="B5" s="233" t="str">
        <f>'Anexo I.4.1'!D7</f>
        <v>PROJETOS</v>
      </c>
      <c r="C5" s="81">
        <f>C6/$E$18</f>
        <v>9.4805526062788359E-3</v>
      </c>
      <c r="D5" s="82">
        <f>D6/$E$19</f>
        <v>9.4805526062788359E-3</v>
      </c>
      <c r="E5" s="83">
        <f>E6/$C$6</f>
        <v>0</v>
      </c>
      <c r="F5" s="82">
        <f>E5</f>
        <v>0</v>
      </c>
      <c r="G5" s="83">
        <f>G6/$C$6</f>
        <v>0</v>
      </c>
      <c r="H5" s="82">
        <f>G5</f>
        <v>0</v>
      </c>
      <c r="I5" s="83">
        <f>I6/$C$6</f>
        <v>1</v>
      </c>
      <c r="J5" s="82">
        <f>I5</f>
        <v>1</v>
      </c>
      <c r="K5" s="76">
        <f>SUM(E5:J5)/2</f>
        <v>1</v>
      </c>
    </row>
    <row r="6" spans="1:11" ht="15" x14ac:dyDescent="0.3">
      <c r="A6" s="232"/>
      <c r="B6" s="233"/>
      <c r="C6" s="84">
        <f>'Anexo I.4.1'!I9*C31</f>
        <v>3487.5256616756742</v>
      </c>
      <c r="D6" s="85">
        <f>'Anexo I.4.1'!J9*D31</f>
        <v>3487.5256616756742</v>
      </c>
      <c r="E6" s="86">
        <v>0</v>
      </c>
      <c r="F6" s="87">
        <f>$D$6*F5</f>
        <v>0</v>
      </c>
      <c r="G6" s="86">
        <v>0</v>
      </c>
      <c r="H6" s="87">
        <f>$D$6*H5</f>
        <v>0</v>
      </c>
      <c r="I6" s="86">
        <f>C6</f>
        <v>3487.5256616756742</v>
      </c>
      <c r="J6" s="87">
        <f>$D$6*J5</f>
        <v>3487.5256616756742</v>
      </c>
    </row>
    <row r="7" spans="1:11" ht="15" x14ac:dyDescent="0.3">
      <c r="A7" s="232">
        <v>2</v>
      </c>
      <c r="B7" s="233" t="str">
        <f>'Anexo I.4.1'!D10</f>
        <v>SERVIÇOS PRELIMINARES</v>
      </c>
      <c r="C7" s="81">
        <f>C8/$E$18</f>
        <v>2.1756643382211886E-2</v>
      </c>
      <c r="D7" s="82">
        <f>D8/$E$19</f>
        <v>2.1756643382211886E-2</v>
      </c>
      <c r="E7" s="83">
        <f>E8/$C$8</f>
        <v>0.55256270447110134</v>
      </c>
      <c r="F7" s="82">
        <f>E7</f>
        <v>0.55256270447110134</v>
      </c>
      <c r="G7" s="83">
        <f>G8/$C$8</f>
        <v>0.15957085124125983</v>
      </c>
      <c r="H7" s="82">
        <f>G7</f>
        <v>0.15957085124125983</v>
      </c>
      <c r="I7" s="83">
        <f>I8/$C$8</f>
        <v>0.28786644428763869</v>
      </c>
      <c r="J7" s="82">
        <f>I7</f>
        <v>0.28786644428763869</v>
      </c>
      <c r="K7" s="76">
        <f>SUM(E7:J7)/2</f>
        <v>0.99999999999999989</v>
      </c>
    </row>
    <row r="8" spans="1:11" ht="15" x14ac:dyDescent="0.3">
      <c r="A8" s="232"/>
      <c r="B8" s="233"/>
      <c r="C8" s="84">
        <f>'Anexo I.4.1'!I17*'Anexo I.4.2'!C31</f>
        <v>8003.4208192819933</v>
      </c>
      <c r="D8" s="85">
        <f>'Anexo I.4.1'!J17*'Anexo I.4.2'!D31</f>
        <v>8003.4208192819933</v>
      </c>
      <c r="E8" s="86">
        <f>(('Anexo I.4.1'!I11+'Anexo I.4.1'!I12+'Anexo I.4.1'!I15)+(('Anexo I.4.1'!I13+'Anexo I.4.1'!I14)/3))*'Anexo I.4.2'!C31</f>
        <v>4422.3918529227758</v>
      </c>
      <c r="F8" s="87">
        <f>$D$8*F7</f>
        <v>4422.3918529227758</v>
      </c>
      <c r="G8" s="86">
        <f>(('Anexo I.4.1'!I13+'Anexo I.4.1'!I14)/3)*C31</f>
        <v>1277.1126729748489</v>
      </c>
      <c r="H8" s="87">
        <f>$D$8*H7</f>
        <v>1277.1126729748489</v>
      </c>
      <c r="I8" s="86">
        <f>(('Anexo I.4.1'!I16)+(('Anexo I.4.1'!I13+'Anexo I.4.1'!I14)/3))*C31</f>
        <v>2303.9162933843677</v>
      </c>
      <c r="J8" s="87">
        <f>$D$8*J7</f>
        <v>2303.9162933843677</v>
      </c>
    </row>
    <row r="9" spans="1:11" ht="15" customHeight="1" x14ac:dyDescent="0.3">
      <c r="A9" s="232">
        <v>7</v>
      </c>
      <c r="B9" s="233" t="str">
        <f>'Anexo I.4.1'!D18</f>
        <v>INFRAESTRUTURA</v>
      </c>
      <c r="C9" s="81">
        <f>C10/$E$18</f>
        <v>5.2629161587437211E-2</v>
      </c>
      <c r="D9" s="82">
        <f>D10/$E$19</f>
        <v>5.2629161587437211E-2</v>
      </c>
      <c r="E9" s="83">
        <v>1</v>
      </c>
      <c r="F9" s="82">
        <f>E9</f>
        <v>1</v>
      </c>
      <c r="G9" s="83">
        <f>G10/$C$10</f>
        <v>0</v>
      </c>
      <c r="H9" s="82">
        <f>G9</f>
        <v>0</v>
      </c>
      <c r="I9" s="83">
        <f>I10/$C$10</f>
        <v>0</v>
      </c>
      <c r="J9" s="82">
        <f>I9</f>
        <v>0</v>
      </c>
      <c r="K9" s="76">
        <f>SUM(E9:J9)/2</f>
        <v>1</v>
      </c>
    </row>
    <row r="10" spans="1:11" ht="15.75" customHeight="1" x14ac:dyDescent="0.3">
      <c r="A10" s="232"/>
      <c r="B10" s="233"/>
      <c r="C10" s="84">
        <f>'Anexo I.4.1'!I26*C31</f>
        <v>19360.216562387232</v>
      </c>
      <c r="D10" s="85">
        <f>'Anexo I.4.1'!J26*D31</f>
        <v>19360.216562387232</v>
      </c>
      <c r="E10" s="86">
        <f>C10*$E$9</f>
        <v>19360.216562387232</v>
      </c>
      <c r="F10" s="87">
        <f>F9*$D$10</f>
        <v>19360.216562387232</v>
      </c>
      <c r="G10" s="86">
        <v>0</v>
      </c>
      <c r="H10" s="87">
        <f>H9*$D$10</f>
        <v>0</v>
      </c>
      <c r="I10" s="86">
        <v>0</v>
      </c>
      <c r="J10" s="87">
        <f>J9*$D$10</f>
        <v>0</v>
      </c>
    </row>
    <row r="11" spans="1:11" ht="15" customHeight="1" x14ac:dyDescent="0.3">
      <c r="A11" s="232">
        <v>10</v>
      </c>
      <c r="B11" s="233" t="str">
        <f>'Anexo I.4.1'!D27</f>
        <v>INSTALAÇÕES DE LÓGICA E TELEFONIA</v>
      </c>
      <c r="C11" s="81">
        <f>C12/$E$18</f>
        <v>0.86847917558653365</v>
      </c>
      <c r="D11" s="82">
        <f>D12/$E$19</f>
        <v>0.86847917558653365</v>
      </c>
      <c r="E11" s="83">
        <v>0.29499999999999998</v>
      </c>
      <c r="F11" s="82">
        <f>E11</f>
        <v>0.29499999999999998</v>
      </c>
      <c r="G11" s="83">
        <v>0.51</v>
      </c>
      <c r="H11" s="82">
        <f>G11</f>
        <v>0.51</v>
      </c>
      <c r="I11" s="83">
        <v>0.19500000000000001</v>
      </c>
      <c r="J11" s="82">
        <f>I11</f>
        <v>0.19500000000000001</v>
      </c>
      <c r="K11" s="76">
        <f>SUM(E11:J11)/2</f>
        <v>1</v>
      </c>
    </row>
    <row r="12" spans="1:11" ht="15.75" customHeight="1" x14ac:dyDescent="0.3">
      <c r="A12" s="232"/>
      <c r="B12" s="233"/>
      <c r="C12" s="260">
        <f>'Anexo I.4.1'!I47*C31</f>
        <v>319479.62711403659</v>
      </c>
      <c r="D12" s="85">
        <f>'Anexo I.4.1'!J47*D31</f>
        <v>319479.62711403659</v>
      </c>
      <c r="E12" s="86">
        <f>E11*$C$12</f>
        <v>94246.489998640784</v>
      </c>
      <c r="F12" s="87">
        <f>F11*$D$12</f>
        <v>94246.489998640784</v>
      </c>
      <c r="G12" s="86">
        <f>G11*$C$12</f>
        <v>162934.60982815866</v>
      </c>
      <c r="H12" s="87">
        <f>H11*$D$12</f>
        <v>162934.60982815866</v>
      </c>
      <c r="I12" s="86">
        <f>I11*$C$12</f>
        <v>62298.527287237135</v>
      </c>
      <c r="J12" s="87">
        <f>J11*$D$12</f>
        <v>62298.527287237135</v>
      </c>
    </row>
    <row r="13" spans="1:11" ht="15" customHeight="1" x14ac:dyDescent="0.3">
      <c r="A13" s="232">
        <v>17</v>
      </c>
      <c r="B13" s="233" t="str">
        <f>'Anexo I.4.1'!D48</f>
        <v>SERVIÇOS COMPLEMENTARES</v>
      </c>
      <c r="C13" s="81">
        <f>C14/$E$18</f>
        <v>7.7102521188731864E-3</v>
      </c>
      <c r="D13" s="82">
        <f>D14/$E$19</f>
        <v>7.7102521188731864E-3</v>
      </c>
      <c r="E13" s="83">
        <v>0.21</v>
      </c>
      <c r="F13" s="82">
        <f>E13</f>
        <v>0.21</v>
      </c>
      <c r="G13" s="83">
        <v>0.21</v>
      </c>
      <c r="H13" s="82">
        <f>G13</f>
        <v>0.21</v>
      </c>
      <c r="I13" s="83">
        <v>0.57999999999999996</v>
      </c>
      <c r="J13" s="82">
        <f>I13</f>
        <v>0.57999999999999996</v>
      </c>
      <c r="K13" s="76">
        <f>SUM(E13:J13)/2</f>
        <v>1</v>
      </c>
    </row>
    <row r="14" spans="1:11" ht="15.75" customHeight="1" x14ac:dyDescent="0.3">
      <c r="A14" s="232"/>
      <c r="B14" s="233"/>
      <c r="C14" s="84">
        <f>'Anexo I.4.1'!I54*C31</f>
        <v>2836.3011355214476</v>
      </c>
      <c r="D14" s="85">
        <f>'Anexo I.4.1'!J54*D31</f>
        <v>2836.3011355214476</v>
      </c>
      <c r="E14" s="86">
        <f>E13*$C$14</f>
        <v>595.62323845950402</v>
      </c>
      <c r="F14" s="87">
        <f>F13*$D$14</f>
        <v>595.62323845950402</v>
      </c>
      <c r="G14" s="86">
        <f>G13*$C$14</f>
        <v>595.62323845950402</v>
      </c>
      <c r="H14" s="87">
        <f>H13*$D$14</f>
        <v>595.62323845950402</v>
      </c>
      <c r="I14" s="86">
        <f>I13*$C$14</f>
        <v>1645.0546586024395</v>
      </c>
      <c r="J14" s="87">
        <f>J13*$D$14</f>
        <v>1645.0546586024395</v>
      </c>
    </row>
    <row r="15" spans="1:11" ht="15" customHeight="1" x14ac:dyDescent="0.3">
      <c r="A15" s="232">
        <v>18</v>
      </c>
      <c r="B15" s="233" t="str">
        <f>'Anexo I.4.1'!D55</f>
        <v>GERENCIAMENTO DE OBRAS</v>
      </c>
      <c r="C15" s="81">
        <f>C16/$E$18</f>
        <v>3.9944214718665196E-2</v>
      </c>
      <c r="D15" s="82">
        <f>D16/$E$19</f>
        <v>3.9944214718665196E-2</v>
      </c>
      <c r="E15" s="83">
        <f>E27</f>
        <v>0.33588837855231424</v>
      </c>
      <c r="F15" s="82">
        <f>E15</f>
        <v>0.33588837855231424</v>
      </c>
      <c r="G15" s="83">
        <f>G27</f>
        <v>0.46665544384742308</v>
      </c>
      <c r="H15" s="82">
        <f>G15</f>
        <v>0.46665544384742308</v>
      </c>
      <c r="I15" s="83">
        <f>I27</f>
        <v>0.19745617760026266</v>
      </c>
      <c r="J15" s="82">
        <f>I15</f>
        <v>0.19745617760026266</v>
      </c>
      <c r="K15" s="76">
        <f>SUM(E15:J15)/2</f>
        <v>0.99999999999999989</v>
      </c>
    </row>
    <row r="16" spans="1:11" ht="15.75" customHeight="1" x14ac:dyDescent="0.3">
      <c r="A16" s="232"/>
      <c r="B16" s="233"/>
      <c r="C16" s="84">
        <f>'Anexo I.4.1'!I57*'Anexo I.4.2'!C31</f>
        <v>14693.919189327355</v>
      </c>
      <c r="D16" s="85">
        <f>'Anexo I.4.1'!J57*D31</f>
        <v>14693.919189327355</v>
      </c>
      <c r="E16" s="86">
        <f>E15*$C$16</f>
        <v>4935.5166910819007</v>
      </c>
      <c r="F16" s="87">
        <f>F15*$D$16</f>
        <v>4935.5166910819007</v>
      </c>
      <c r="G16" s="86">
        <f>G15*$C$16</f>
        <v>6856.9973811537238</v>
      </c>
      <c r="H16" s="87">
        <f>H15*$D$16</f>
        <v>6856.9973811537238</v>
      </c>
      <c r="I16" s="86">
        <f>I15*$C$16</f>
        <v>2901.4051170917296</v>
      </c>
      <c r="J16" s="87">
        <f>J15*$D$16</f>
        <v>2901.4051170917296</v>
      </c>
    </row>
    <row r="17" spans="1:10" ht="15.6" x14ac:dyDescent="0.3">
      <c r="A17" s="234"/>
      <c r="B17" s="234"/>
      <c r="C17" s="234"/>
      <c r="D17" s="234"/>
      <c r="E17" s="234"/>
      <c r="F17" s="234"/>
      <c r="G17" s="234"/>
      <c r="H17" s="234"/>
      <c r="I17" s="234"/>
      <c r="J17" s="234"/>
    </row>
    <row r="18" spans="1:10" ht="15.6" x14ac:dyDescent="0.3">
      <c r="A18" s="235" t="s">
        <v>173</v>
      </c>
      <c r="B18" s="235"/>
      <c r="C18" s="235"/>
      <c r="D18" s="235"/>
      <c r="E18" s="236">
        <f>C6+C8+C10+C12+C14+C16</f>
        <v>367861.01048223028</v>
      </c>
      <c r="F18" s="236"/>
      <c r="G18" s="236"/>
      <c r="H18" s="236"/>
      <c r="I18" s="236"/>
      <c r="J18" s="236"/>
    </row>
    <row r="19" spans="1:10" ht="15.6" x14ac:dyDescent="0.3">
      <c r="A19" s="237" t="s">
        <v>174</v>
      </c>
      <c r="B19" s="237"/>
      <c r="C19" s="237"/>
      <c r="D19" s="237"/>
      <c r="E19" s="238">
        <f>D6+D8+D10+D12+D14+D16</f>
        <v>367861.01048223028</v>
      </c>
      <c r="F19" s="238"/>
      <c r="G19" s="238"/>
      <c r="H19" s="238"/>
      <c r="I19" s="238"/>
      <c r="J19" s="238"/>
    </row>
    <row r="20" spans="1:10" ht="15.6" x14ac:dyDescent="0.3">
      <c r="A20" s="239"/>
      <c r="B20" s="239"/>
      <c r="C20" s="239"/>
      <c r="D20" s="239"/>
      <c r="E20" s="239"/>
      <c r="F20" s="239"/>
      <c r="G20" s="239"/>
      <c r="H20" s="239"/>
      <c r="I20" s="239"/>
      <c r="J20" s="239"/>
    </row>
    <row r="21" spans="1:10" ht="15.6" x14ac:dyDescent="0.3">
      <c r="A21" s="240" t="s">
        <v>175</v>
      </c>
      <c r="B21" s="240"/>
      <c r="C21" s="240"/>
      <c r="D21" s="240"/>
      <c r="E21" s="88">
        <f t="shared" ref="E21:J21" si="0">E6+E8+E10+E12+E14+E16</f>
        <v>123560.23834349219</v>
      </c>
      <c r="F21" s="89">
        <f t="shared" si="0"/>
        <v>123560.23834349219</v>
      </c>
      <c r="G21" s="88">
        <f t="shared" si="0"/>
        <v>171664.34312074672</v>
      </c>
      <c r="H21" s="89">
        <f t="shared" si="0"/>
        <v>171664.34312074672</v>
      </c>
      <c r="I21" s="88">
        <f t="shared" si="0"/>
        <v>72636.429017991337</v>
      </c>
      <c r="J21" s="89">
        <f t="shared" si="0"/>
        <v>72636.429017991337</v>
      </c>
    </row>
    <row r="22" spans="1:10" ht="15.6" x14ac:dyDescent="0.3">
      <c r="A22" s="241" t="s">
        <v>176</v>
      </c>
      <c r="B22" s="241"/>
      <c r="C22" s="241"/>
      <c r="D22" s="241"/>
      <c r="E22" s="90">
        <f>E21/$E$18</f>
        <v>0.33588837855231424</v>
      </c>
      <c r="F22" s="91">
        <f>F21/$E$19</f>
        <v>0.33588837855231424</v>
      </c>
      <c r="G22" s="90">
        <f>G21/$E$18</f>
        <v>0.46665544384742308</v>
      </c>
      <c r="H22" s="91">
        <f>H21/$E$19</f>
        <v>0.46665544384742308</v>
      </c>
      <c r="I22" s="90">
        <f>I21/$E$18</f>
        <v>0.19745617760026263</v>
      </c>
      <c r="J22" s="92">
        <f>J21/$E$19</f>
        <v>0.19745617760026263</v>
      </c>
    </row>
    <row r="23" spans="1:10" ht="15.6" x14ac:dyDescent="0.3">
      <c r="A23" s="240" t="s">
        <v>177</v>
      </c>
      <c r="B23" s="240"/>
      <c r="C23" s="240"/>
      <c r="D23" s="240"/>
      <c r="E23" s="93">
        <f>E21</f>
        <v>123560.23834349219</v>
      </c>
      <c r="F23" s="94">
        <f>F21</f>
        <v>123560.23834349219</v>
      </c>
      <c r="G23" s="93">
        <f>G21+E23</f>
        <v>295224.58146423893</v>
      </c>
      <c r="H23" s="94">
        <f>H21+F23</f>
        <v>295224.58146423893</v>
      </c>
      <c r="I23" s="93">
        <f>I21+G23</f>
        <v>367861.01048223028</v>
      </c>
      <c r="J23" s="95">
        <f>J21+H23</f>
        <v>367861.01048223028</v>
      </c>
    </row>
    <row r="24" spans="1:10" ht="15.6" x14ac:dyDescent="0.3">
      <c r="A24" s="241" t="s">
        <v>178</v>
      </c>
      <c r="B24" s="241"/>
      <c r="C24" s="241"/>
      <c r="D24" s="241"/>
      <c r="E24" s="96">
        <f>E23/$E$18</f>
        <v>0.33588837855231424</v>
      </c>
      <c r="F24" s="97">
        <f>F23/$E$19</f>
        <v>0.33588837855231424</v>
      </c>
      <c r="G24" s="96">
        <f>G23/$E$18</f>
        <v>0.80254382239973732</v>
      </c>
      <c r="H24" s="97">
        <f>H23/$E$19</f>
        <v>0.80254382239973732</v>
      </c>
      <c r="I24" s="96">
        <f>I23/$E$18</f>
        <v>1</v>
      </c>
      <c r="J24" s="98">
        <f>J23/$E$19</f>
        <v>1</v>
      </c>
    </row>
    <row r="25" spans="1:10" x14ac:dyDescent="0.3">
      <c r="A25" s="99"/>
      <c r="B25" s="100"/>
      <c r="C25" s="100"/>
      <c r="D25" s="100"/>
      <c r="E25" s="100"/>
      <c r="F25" s="100"/>
      <c r="G25" s="100"/>
      <c r="H25" s="100"/>
      <c r="I25" s="100"/>
      <c r="J25" s="101"/>
    </row>
    <row r="26" spans="1:10" x14ac:dyDescent="0.3">
      <c r="A26" s="99"/>
      <c r="B26" s="100"/>
      <c r="C26" s="100"/>
      <c r="D26" s="100"/>
      <c r="E26" s="100"/>
      <c r="F26" s="100"/>
      <c r="G26" s="100"/>
      <c r="H26" s="100"/>
      <c r="I26" s="100"/>
      <c r="J26" s="101"/>
    </row>
    <row r="27" spans="1:10" hidden="1" x14ac:dyDescent="0.3">
      <c r="A27" s="99"/>
      <c r="B27" s="100"/>
      <c r="C27" s="100"/>
      <c r="D27" s="100"/>
      <c r="E27" s="102">
        <f>(E6+E8+E10+E12+E14)/($E$18-$C$16)</f>
        <v>0.33588837855231424</v>
      </c>
      <c r="F27" s="102"/>
      <c r="G27" s="102">
        <f>(G6+G8+G10+G12+G14)/($E$18-$C$16)</f>
        <v>0.46665544384742308</v>
      </c>
      <c r="H27" s="102"/>
      <c r="I27" s="102">
        <f>(I6+I8+I10+I12+I14)/($E$18-$C$16)</f>
        <v>0.19745617760026266</v>
      </c>
      <c r="J27" s="103"/>
    </row>
    <row r="28" spans="1:10" hidden="1" x14ac:dyDescent="0.3">
      <c r="A28" s="99"/>
      <c r="B28" s="100"/>
      <c r="C28" s="100"/>
      <c r="D28" s="100"/>
      <c r="E28" s="100"/>
      <c r="F28" s="100"/>
      <c r="G28" s="100"/>
      <c r="H28" s="100"/>
      <c r="I28" s="100"/>
      <c r="J28" s="101"/>
    </row>
    <row r="29" spans="1:10" hidden="1" x14ac:dyDescent="0.3">
      <c r="A29" s="99"/>
      <c r="B29" s="100"/>
      <c r="C29" s="100"/>
      <c r="D29" s="100"/>
      <c r="E29" s="100"/>
      <c r="F29" s="100"/>
      <c r="G29" s="100"/>
      <c r="H29" s="100"/>
      <c r="I29" s="100"/>
      <c r="J29" s="101"/>
    </row>
    <row r="30" spans="1:10" hidden="1" x14ac:dyDescent="0.3">
      <c r="A30" s="99"/>
      <c r="B30" s="100"/>
      <c r="C30" s="104" t="s">
        <v>179</v>
      </c>
      <c r="D30" s="105" t="s">
        <v>180</v>
      </c>
      <c r="E30" s="100"/>
      <c r="F30" s="100"/>
      <c r="G30" s="100"/>
      <c r="H30" s="100"/>
      <c r="I30" s="100"/>
      <c r="J30" s="101"/>
    </row>
    <row r="31" spans="1:10" hidden="1" x14ac:dyDescent="0.3">
      <c r="A31" s="99"/>
      <c r="B31" s="100"/>
      <c r="C31" s="106">
        <f>1+'Anexo I-4.4.O'!D27</f>
        <v>1.2835045255118982</v>
      </c>
      <c r="D31" s="106">
        <f>1+'Anexo I.4.4'!D26</f>
        <v>1.2835045255118982</v>
      </c>
      <c r="E31" s="100"/>
      <c r="F31" s="100"/>
      <c r="G31" s="100"/>
      <c r="H31" s="100"/>
      <c r="I31" s="100"/>
      <c r="J31" s="101"/>
    </row>
    <row r="32" spans="1:10" hidden="1" x14ac:dyDescent="0.3">
      <c r="A32" s="99"/>
      <c r="B32" s="100"/>
      <c r="C32" s="100"/>
      <c r="D32" s="100"/>
      <c r="E32" s="100"/>
      <c r="F32" s="100"/>
      <c r="G32" s="100"/>
      <c r="H32" s="100"/>
      <c r="I32" s="100"/>
      <c r="J32" s="101"/>
    </row>
    <row r="33" spans="1:10" x14ac:dyDescent="0.3">
      <c r="A33" s="99"/>
      <c r="B33" s="100"/>
      <c r="C33" s="100"/>
      <c r="D33" s="100"/>
      <c r="E33" s="100"/>
      <c r="F33" s="100"/>
      <c r="G33" s="100"/>
      <c r="H33" s="100"/>
      <c r="I33" s="100"/>
      <c r="J33" s="101"/>
    </row>
    <row r="34" spans="1:10" x14ac:dyDescent="0.3">
      <c r="A34" s="99"/>
      <c r="B34" s="100"/>
      <c r="C34" s="100"/>
      <c r="D34" s="100"/>
      <c r="E34" s="100"/>
      <c r="F34" s="100"/>
      <c r="G34" s="100"/>
      <c r="H34" s="100"/>
      <c r="I34" s="100"/>
      <c r="J34" s="101"/>
    </row>
    <row r="35" spans="1:10" ht="25.8" customHeight="1" x14ac:dyDescent="0.3">
      <c r="A35" s="220" t="s">
        <v>163</v>
      </c>
      <c r="B35" s="220"/>
      <c r="C35" s="220"/>
      <c r="D35" s="220"/>
      <c r="E35" s="220"/>
      <c r="F35" s="220"/>
      <c r="G35" s="220"/>
      <c r="H35" s="220"/>
      <c r="I35" s="220"/>
      <c r="J35" s="220"/>
    </row>
    <row r="36" spans="1:10" ht="25.8" customHeight="1" x14ac:dyDescent="0.3">
      <c r="A36" s="221" t="s">
        <v>451</v>
      </c>
      <c r="B36" s="221"/>
      <c r="C36" s="221"/>
      <c r="D36" s="221"/>
      <c r="E36" s="221"/>
      <c r="F36" s="221"/>
      <c r="G36" s="221"/>
      <c r="H36" s="221"/>
      <c r="I36" s="221"/>
      <c r="J36" s="221"/>
    </row>
    <row r="37" spans="1:10" ht="25.8" customHeight="1" x14ac:dyDescent="0.3">
      <c r="A37" s="220" t="s">
        <v>164</v>
      </c>
      <c r="B37" s="220"/>
      <c r="C37" s="220"/>
      <c r="D37" s="220"/>
      <c r="E37" s="220"/>
      <c r="F37" s="220"/>
      <c r="G37" s="220"/>
      <c r="H37" s="220"/>
      <c r="I37" s="220"/>
      <c r="J37" s="220"/>
    </row>
    <row r="38" spans="1:10" ht="25.8" customHeight="1" x14ac:dyDescent="0.3">
      <c r="A38" s="221" t="s">
        <v>452</v>
      </c>
      <c r="B38" s="221"/>
      <c r="C38" s="221"/>
      <c r="D38" s="221"/>
      <c r="E38" s="221"/>
      <c r="F38" s="221"/>
      <c r="G38" s="221"/>
      <c r="H38" s="221"/>
      <c r="I38" s="221"/>
      <c r="J38" s="221"/>
    </row>
  </sheetData>
  <mergeCells count="33">
    <mergeCell ref="A35:J35"/>
    <mergeCell ref="A36:J36"/>
    <mergeCell ref="A37:J37"/>
    <mergeCell ref="A38:J38"/>
    <mergeCell ref="A20:J20"/>
    <mergeCell ref="A21:D21"/>
    <mergeCell ref="A22:D22"/>
    <mergeCell ref="A23:D23"/>
    <mergeCell ref="A24:D24"/>
    <mergeCell ref="A17:J17"/>
    <mergeCell ref="A18:D18"/>
    <mergeCell ref="E18:J18"/>
    <mergeCell ref="A19:D19"/>
    <mergeCell ref="E19:J19"/>
    <mergeCell ref="A11:A12"/>
    <mergeCell ref="B11:B12"/>
    <mergeCell ref="A13:A14"/>
    <mergeCell ref="B13:B14"/>
    <mergeCell ref="A15:A16"/>
    <mergeCell ref="B15:B16"/>
    <mergeCell ref="A5:A6"/>
    <mergeCell ref="B5:B6"/>
    <mergeCell ref="A7:A8"/>
    <mergeCell ref="B7:B8"/>
    <mergeCell ref="A9:A10"/>
    <mergeCell ref="B9:B10"/>
    <mergeCell ref="A1:J1"/>
    <mergeCell ref="A2:J2"/>
    <mergeCell ref="A3:A4"/>
    <mergeCell ref="B3:B4"/>
    <mergeCell ref="C3:C4"/>
    <mergeCell ref="D3:D4"/>
    <mergeCell ref="E3:J3"/>
  </mergeCells>
  <pageMargins left="0.25" right="0.25" top="0.75" bottom="0.75" header="0.51180555555555496" footer="0.51180555555555496"/>
  <pageSetup paperSize="8" scale="83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326"/>
  <sheetViews>
    <sheetView showGridLines="0" topLeftCell="A309" zoomScaleNormal="100" workbookViewId="0">
      <selection activeCell="D330" sqref="D330"/>
    </sheetView>
  </sheetViews>
  <sheetFormatPr defaultRowHeight="14.4" x14ac:dyDescent="0.3"/>
  <cols>
    <col min="1" max="1" width="11.109375" style="107" customWidth="1"/>
    <col min="2" max="2" width="13.33203125" style="107" customWidth="1"/>
    <col min="3" max="3" width="11.109375" style="107" customWidth="1"/>
    <col min="4" max="4" width="66.6640625" style="107" customWidth="1"/>
    <col min="5" max="5" width="16.6640625" style="107" customWidth="1"/>
    <col min="6" max="8" width="13.33203125" style="107" customWidth="1"/>
    <col min="9" max="9" width="14.44140625" style="107" customWidth="1"/>
    <col min="10" max="10" width="15.5546875" style="107" customWidth="1"/>
    <col min="11" max="1025" width="9.109375" style="107" customWidth="1"/>
  </cols>
  <sheetData>
    <row r="1" spans="1:10" ht="16.2" customHeight="1" x14ac:dyDescent="0.3">
      <c r="A1" s="226" t="s">
        <v>181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x14ac:dyDescent="0.3">
      <c r="A2" s="108" t="s">
        <v>182</v>
      </c>
      <c r="B2" s="108"/>
      <c r="C2" s="108"/>
      <c r="D2" s="108" t="s">
        <v>28</v>
      </c>
      <c r="E2" s="108"/>
      <c r="F2" s="242"/>
      <c r="G2" s="242"/>
      <c r="H2" s="109"/>
      <c r="I2" s="108"/>
      <c r="J2" s="110">
        <v>2717.19</v>
      </c>
    </row>
    <row r="3" spans="1:10" ht="14.4" customHeight="1" x14ac:dyDescent="0.3">
      <c r="A3" s="111" t="s">
        <v>29</v>
      </c>
      <c r="B3" s="112" t="s">
        <v>183</v>
      </c>
      <c r="C3" s="111" t="s">
        <v>184</v>
      </c>
      <c r="D3" s="111" t="s">
        <v>185</v>
      </c>
      <c r="E3" s="243" t="s">
        <v>186</v>
      </c>
      <c r="F3" s="243"/>
      <c r="G3" s="113" t="s">
        <v>187</v>
      </c>
      <c r="H3" s="112" t="s">
        <v>188</v>
      </c>
      <c r="I3" s="112" t="s">
        <v>189</v>
      </c>
      <c r="J3" s="112" t="s">
        <v>190</v>
      </c>
    </row>
    <row r="4" spans="1:10" ht="26.4" customHeight="1" x14ac:dyDescent="0.3">
      <c r="A4" s="114" t="s">
        <v>191</v>
      </c>
      <c r="B4" s="115" t="s">
        <v>30</v>
      </c>
      <c r="C4" s="114" t="s">
        <v>31</v>
      </c>
      <c r="D4" s="114" t="s">
        <v>32</v>
      </c>
      <c r="E4" s="244" t="s">
        <v>192</v>
      </c>
      <c r="F4" s="244"/>
      <c r="G4" s="116" t="s">
        <v>33</v>
      </c>
      <c r="H4" s="117">
        <v>1</v>
      </c>
      <c r="I4" s="118">
        <v>0.56999999999999995</v>
      </c>
      <c r="J4" s="118">
        <v>0.56999999999999995</v>
      </c>
    </row>
    <row r="5" spans="1:10" ht="26.4" customHeight="1" x14ac:dyDescent="0.3">
      <c r="A5" s="119" t="s">
        <v>193</v>
      </c>
      <c r="B5" s="120" t="s">
        <v>194</v>
      </c>
      <c r="C5" s="119" t="s">
        <v>39</v>
      </c>
      <c r="D5" s="119" t="s">
        <v>195</v>
      </c>
      <c r="E5" s="245" t="s">
        <v>192</v>
      </c>
      <c r="F5" s="245"/>
      <c r="G5" s="121" t="s">
        <v>196</v>
      </c>
      <c r="H5" s="122">
        <v>5.0000000000000001E-3</v>
      </c>
      <c r="I5" s="123">
        <v>77.47</v>
      </c>
      <c r="J5" s="123">
        <v>0.38</v>
      </c>
    </row>
    <row r="6" spans="1:10" ht="26.4" customHeight="1" x14ac:dyDescent="0.3">
      <c r="A6" s="119" t="s">
        <v>193</v>
      </c>
      <c r="B6" s="120" t="s">
        <v>197</v>
      </c>
      <c r="C6" s="119" t="s">
        <v>39</v>
      </c>
      <c r="D6" s="119" t="s">
        <v>198</v>
      </c>
      <c r="E6" s="245" t="s">
        <v>192</v>
      </c>
      <c r="F6" s="245"/>
      <c r="G6" s="121" t="s">
        <v>196</v>
      </c>
      <c r="H6" s="122">
        <v>5.0000000000000001E-3</v>
      </c>
      <c r="I6" s="123">
        <v>38.04</v>
      </c>
      <c r="J6" s="123">
        <v>0.19</v>
      </c>
    </row>
    <row r="7" spans="1:10" x14ac:dyDescent="0.3">
      <c r="A7" s="124"/>
      <c r="B7" s="124"/>
      <c r="C7" s="124"/>
      <c r="D7" s="124"/>
      <c r="E7" s="124" t="s">
        <v>199</v>
      </c>
      <c r="F7" s="125">
        <v>0.56000000000000005</v>
      </c>
      <c r="G7" s="124" t="s">
        <v>200</v>
      </c>
      <c r="H7" s="125">
        <v>0</v>
      </c>
      <c r="I7" s="124" t="s">
        <v>201</v>
      </c>
      <c r="J7" s="125">
        <v>0.56000000000000005</v>
      </c>
    </row>
    <row r="8" spans="1:10" ht="26.4" customHeight="1" x14ac:dyDescent="0.3">
      <c r="A8" s="124"/>
      <c r="B8" s="124"/>
      <c r="C8" s="124"/>
      <c r="D8" s="124"/>
      <c r="E8" s="124" t="s">
        <v>202</v>
      </c>
      <c r="F8" s="125">
        <v>0</v>
      </c>
      <c r="G8" s="124"/>
      <c r="H8" s="246" t="s">
        <v>203</v>
      </c>
      <c r="I8" s="246"/>
      <c r="J8" s="125">
        <v>0.56999999999999995</v>
      </c>
    </row>
    <row r="9" spans="1:10" x14ac:dyDescent="0.3">
      <c r="A9" s="126"/>
      <c r="B9" s="126"/>
      <c r="C9" s="126"/>
      <c r="D9" s="126"/>
      <c r="E9" s="126"/>
      <c r="F9" s="126"/>
      <c r="G9" s="126" t="s">
        <v>204</v>
      </c>
      <c r="H9" s="127">
        <v>4767</v>
      </c>
      <c r="I9" s="126" t="s">
        <v>205</v>
      </c>
      <c r="J9" s="128">
        <v>2717.19</v>
      </c>
    </row>
    <row r="10" spans="1:10" x14ac:dyDescent="0.3">
      <c r="A10" s="129"/>
      <c r="B10" s="129"/>
      <c r="C10" s="129"/>
      <c r="D10" s="129"/>
      <c r="E10" s="129"/>
      <c r="F10" s="129"/>
      <c r="G10" s="129"/>
      <c r="H10" s="129"/>
      <c r="I10" s="129"/>
      <c r="J10" s="129"/>
    </row>
    <row r="11" spans="1:10" x14ac:dyDescent="0.3">
      <c r="A11" s="108" t="s">
        <v>206</v>
      </c>
      <c r="B11" s="108"/>
      <c r="C11" s="108"/>
      <c r="D11" s="108" t="s">
        <v>36</v>
      </c>
      <c r="E11" s="108"/>
      <c r="F11" s="242"/>
      <c r="G11" s="242"/>
      <c r="H11" s="109"/>
      <c r="I11" s="108"/>
      <c r="J11" s="110">
        <v>6235.6</v>
      </c>
    </row>
    <row r="12" spans="1:10" ht="14.4" customHeight="1" x14ac:dyDescent="0.3">
      <c r="A12" s="111" t="s">
        <v>37</v>
      </c>
      <c r="B12" s="112" t="s">
        <v>183</v>
      </c>
      <c r="C12" s="111" t="s">
        <v>184</v>
      </c>
      <c r="D12" s="111" t="s">
        <v>185</v>
      </c>
      <c r="E12" s="243" t="s">
        <v>186</v>
      </c>
      <c r="F12" s="243"/>
      <c r="G12" s="113" t="s">
        <v>187</v>
      </c>
      <c r="H12" s="112" t="s">
        <v>188</v>
      </c>
      <c r="I12" s="112" t="s">
        <v>189</v>
      </c>
      <c r="J12" s="112" t="s">
        <v>190</v>
      </c>
    </row>
    <row r="13" spans="1:10" ht="14.4" customHeight="1" x14ac:dyDescent="0.3">
      <c r="A13" s="114" t="s">
        <v>191</v>
      </c>
      <c r="B13" s="115" t="s">
        <v>38</v>
      </c>
      <c r="C13" s="114" t="s">
        <v>39</v>
      </c>
      <c r="D13" s="114" t="s">
        <v>40</v>
      </c>
      <c r="E13" s="244" t="s">
        <v>207</v>
      </c>
      <c r="F13" s="244"/>
      <c r="G13" s="116" t="s">
        <v>41</v>
      </c>
      <c r="H13" s="117">
        <v>1</v>
      </c>
      <c r="I13" s="118">
        <v>314.8</v>
      </c>
      <c r="J13" s="118">
        <v>314.8</v>
      </c>
    </row>
    <row r="14" spans="1:10" ht="39.6" customHeight="1" x14ac:dyDescent="0.3">
      <c r="A14" s="119" t="s">
        <v>193</v>
      </c>
      <c r="B14" s="120" t="s">
        <v>208</v>
      </c>
      <c r="C14" s="119" t="s">
        <v>39</v>
      </c>
      <c r="D14" s="119" t="s">
        <v>209</v>
      </c>
      <c r="E14" s="245" t="s">
        <v>210</v>
      </c>
      <c r="F14" s="245"/>
      <c r="G14" s="121" t="s">
        <v>73</v>
      </c>
      <c r="H14" s="122">
        <v>0.01</v>
      </c>
      <c r="I14" s="123">
        <v>235.13</v>
      </c>
      <c r="J14" s="123">
        <v>2.35</v>
      </c>
    </row>
    <row r="15" spans="1:10" ht="26.4" customHeight="1" x14ac:dyDescent="0.3">
      <c r="A15" s="119" t="s">
        <v>193</v>
      </c>
      <c r="B15" s="120" t="s">
        <v>211</v>
      </c>
      <c r="C15" s="119" t="s">
        <v>39</v>
      </c>
      <c r="D15" s="119" t="s">
        <v>212</v>
      </c>
      <c r="E15" s="245" t="s">
        <v>192</v>
      </c>
      <c r="F15" s="245"/>
      <c r="G15" s="121" t="s">
        <v>196</v>
      </c>
      <c r="H15" s="122">
        <v>1</v>
      </c>
      <c r="I15" s="123">
        <v>18.32</v>
      </c>
      <c r="J15" s="123">
        <v>18.32</v>
      </c>
    </row>
    <row r="16" spans="1:10" ht="26.4" customHeight="1" x14ac:dyDescent="0.3">
      <c r="A16" s="119" t="s">
        <v>193</v>
      </c>
      <c r="B16" s="120" t="s">
        <v>213</v>
      </c>
      <c r="C16" s="119" t="s">
        <v>39</v>
      </c>
      <c r="D16" s="119" t="s">
        <v>214</v>
      </c>
      <c r="E16" s="245" t="s">
        <v>192</v>
      </c>
      <c r="F16" s="245"/>
      <c r="G16" s="121" t="s">
        <v>196</v>
      </c>
      <c r="H16" s="122">
        <v>2</v>
      </c>
      <c r="I16" s="123">
        <v>13.23</v>
      </c>
      <c r="J16" s="123">
        <v>26.46</v>
      </c>
    </row>
    <row r="17" spans="1:10" ht="26.4" customHeight="1" x14ac:dyDescent="0.3">
      <c r="A17" s="130" t="s">
        <v>215</v>
      </c>
      <c r="B17" s="131" t="s">
        <v>216</v>
      </c>
      <c r="C17" s="130" t="s">
        <v>39</v>
      </c>
      <c r="D17" s="130" t="s">
        <v>217</v>
      </c>
      <c r="E17" s="247" t="s">
        <v>218</v>
      </c>
      <c r="F17" s="247"/>
      <c r="G17" s="132" t="s">
        <v>41</v>
      </c>
      <c r="H17" s="133">
        <v>1</v>
      </c>
      <c r="I17" s="134">
        <v>247.5</v>
      </c>
      <c r="J17" s="134">
        <v>247.5</v>
      </c>
    </row>
    <row r="18" spans="1:10" ht="26.4" customHeight="1" x14ac:dyDescent="0.3">
      <c r="A18" s="130" t="s">
        <v>215</v>
      </c>
      <c r="B18" s="131" t="s">
        <v>219</v>
      </c>
      <c r="C18" s="130" t="s">
        <v>39</v>
      </c>
      <c r="D18" s="130" t="s">
        <v>220</v>
      </c>
      <c r="E18" s="247" t="s">
        <v>218</v>
      </c>
      <c r="F18" s="247"/>
      <c r="G18" s="132" t="s">
        <v>33</v>
      </c>
      <c r="H18" s="133">
        <v>4</v>
      </c>
      <c r="I18" s="134">
        <v>3.32</v>
      </c>
      <c r="J18" s="134">
        <v>13.28</v>
      </c>
    </row>
    <row r="19" spans="1:10" ht="14.4" customHeight="1" x14ac:dyDescent="0.3">
      <c r="A19" s="130" t="s">
        <v>215</v>
      </c>
      <c r="B19" s="131" t="s">
        <v>221</v>
      </c>
      <c r="C19" s="130" t="s">
        <v>39</v>
      </c>
      <c r="D19" s="130" t="s">
        <v>222</v>
      </c>
      <c r="E19" s="247" t="s">
        <v>218</v>
      </c>
      <c r="F19" s="247"/>
      <c r="G19" s="132" t="s">
        <v>223</v>
      </c>
      <c r="H19" s="133">
        <v>0.11</v>
      </c>
      <c r="I19" s="134">
        <v>10.78</v>
      </c>
      <c r="J19" s="134">
        <v>1.18</v>
      </c>
    </row>
    <row r="20" spans="1:10" ht="26.4" customHeight="1" x14ac:dyDescent="0.3">
      <c r="A20" s="130" t="s">
        <v>215</v>
      </c>
      <c r="B20" s="131" t="s">
        <v>224</v>
      </c>
      <c r="C20" s="130" t="s">
        <v>39</v>
      </c>
      <c r="D20" s="130" t="s">
        <v>225</v>
      </c>
      <c r="E20" s="247" t="s">
        <v>218</v>
      </c>
      <c r="F20" s="247"/>
      <c r="G20" s="132" t="s">
        <v>33</v>
      </c>
      <c r="H20" s="133">
        <v>1</v>
      </c>
      <c r="I20" s="134">
        <v>5.71</v>
      </c>
      <c r="J20" s="134">
        <v>5.71</v>
      </c>
    </row>
    <row r="21" spans="1:10" x14ac:dyDescent="0.3">
      <c r="A21" s="124"/>
      <c r="B21" s="124"/>
      <c r="C21" s="124"/>
      <c r="D21" s="124"/>
      <c r="E21" s="124" t="s">
        <v>199</v>
      </c>
      <c r="F21" s="125">
        <v>34.869999999999997</v>
      </c>
      <c r="G21" s="124" t="s">
        <v>200</v>
      </c>
      <c r="H21" s="125">
        <v>0</v>
      </c>
      <c r="I21" s="124" t="s">
        <v>201</v>
      </c>
      <c r="J21" s="125">
        <v>34.869999999999997</v>
      </c>
    </row>
    <row r="22" spans="1:10" ht="26.4" customHeight="1" x14ac:dyDescent="0.3">
      <c r="A22" s="124"/>
      <c r="B22" s="124"/>
      <c r="C22" s="124"/>
      <c r="D22" s="124"/>
      <c r="E22" s="124" t="s">
        <v>202</v>
      </c>
      <c r="F22" s="125">
        <v>0</v>
      </c>
      <c r="G22" s="124"/>
      <c r="H22" s="246" t="s">
        <v>203</v>
      </c>
      <c r="I22" s="246"/>
      <c r="J22" s="125">
        <v>314.8</v>
      </c>
    </row>
    <row r="23" spans="1:10" x14ac:dyDescent="0.3">
      <c r="A23" s="126"/>
      <c r="B23" s="126"/>
      <c r="C23" s="126"/>
      <c r="D23" s="126"/>
      <c r="E23" s="126"/>
      <c r="F23" s="126"/>
      <c r="G23" s="126" t="s">
        <v>204</v>
      </c>
      <c r="H23" s="127">
        <v>4.5</v>
      </c>
      <c r="I23" s="126" t="s">
        <v>205</v>
      </c>
      <c r="J23" s="128">
        <v>1416.6</v>
      </c>
    </row>
    <row r="24" spans="1:10" x14ac:dyDescent="0.3">
      <c r="A24" s="129"/>
      <c r="B24" s="129"/>
      <c r="C24" s="129"/>
      <c r="D24" s="129"/>
      <c r="E24" s="129"/>
      <c r="F24" s="129"/>
      <c r="G24" s="129"/>
      <c r="H24" s="129"/>
      <c r="I24" s="129"/>
      <c r="J24" s="129"/>
    </row>
    <row r="25" spans="1:10" ht="14.4" customHeight="1" x14ac:dyDescent="0.3">
      <c r="A25" s="111"/>
      <c r="B25" s="112" t="s">
        <v>183</v>
      </c>
      <c r="C25" s="111" t="s">
        <v>184</v>
      </c>
      <c r="D25" s="111" t="s">
        <v>185</v>
      </c>
      <c r="E25" s="243" t="s">
        <v>186</v>
      </c>
      <c r="F25" s="243"/>
      <c r="G25" s="113" t="s">
        <v>187</v>
      </c>
      <c r="H25" s="112" t="s">
        <v>188</v>
      </c>
      <c r="I25" s="112" t="s">
        <v>189</v>
      </c>
      <c r="J25" s="112" t="s">
        <v>190</v>
      </c>
    </row>
    <row r="26" spans="1:10" ht="26.4" customHeight="1" x14ac:dyDescent="0.3">
      <c r="A26" s="135" t="s">
        <v>215</v>
      </c>
      <c r="B26" s="136" t="s">
        <v>43</v>
      </c>
      <c r="C26" s="135" t="s">
        <v>31</v>
      </c>
      <c r="D26" s="135" t="s">
        <v>44</v>
      </c>
      <c r="E26" s="248" t="s">
        <v>226</v>
      </c>
      <c r="F26" s="248"/>
      <c r="G26" s="137" t="s">
        <v>45</v>
      </c>
      <c r="H26" s="138">
        <v>1</v>
      </c>
      <c r="I26" s="139">
        <v>233.94</v>
      </c>
      <c r="J26" s="139">
        <v>233.94</v>
      </c>
    </row>
    <row r="27" spans="1:10" x14ac:dyDescent="0.3">
      <c r="A27" s="124"/>
      <c r="B27" s="124"/>
      <c r="C27" s="124"/>
      <c r="D27" s="124"/>
      <c r="E27" s="124" t="s">
        <v>199</v>
      </c>
      <c r="F27" s="125">
        <v>0</v>
      </c>
      <c r="G27" s="124" t="s">
        <v>200</v>
      </c>
      <c r="H27" s="125">
        <v>0</v>
      </c>
      <c r="I27" s="124" t="s">
        <v>201</v>
      </c>
      <c r="J27" s="125">
        <v>0</v>
      </c>
    </row>
    <row r="28" spans="1:10" ht="26.4" customHeight="1" x14ac:dyDescent="0.3">
      <c r="A28" s="124"/>
      <c r="B28" s="124"/>
      <c r="C28" s="124"/>
      <c r="D28" s="124"/>
      <c r="E28" s="124" t="s">
        <v>202</v>
      </c>
      <c r="F28" s="125">
        <v>0</v>
      </c>
      <c r="G28" s="124"/>
      <c r="H28" s="246" t="s">
        <v>203</v>
      </c>
      <c r="I28" s="246"/>
      <c r="J28" s="125">
        <v>233.94</v>
      </c>
    </row>
    <row r="29" spans="1:10" x14ac:dyDescent="0.3">
      <c r="A29" s="126"/>
      <c r="B29" s="126"/>
      <c r="C29" s="126"/>
      <c r="D29" s="126"/>
      <c r="E29" s="126"/>
      <c r="F29" s="126"/>
      <c r="G29" s="126" t="s">
        <v>204</v>
      </c>
      <c r="H29" s="127">
        <v>1</v>
      </c>
      <c r="I29" s="126" t="s">
        <v>205</v>
      </c>
      <c r="J29" s="128">
        <v>233.94</v>
      </c>
    </row>
    <row r="30" spans="1:10" x14ac:dyDescent="0.3">
      <c r="A30" s="129"/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0" ht="14.4" customHeight="1" x14ac:dyDescent="0.3">
      <c r="A31" s="111" t="s">
        <v>46</v>
      </c>
      <c r="B31" s="112" t="s">
        <v>183</v>
      </c>
      <c r="C31" s="111" t="s">
        <v>184</v>
      </c>
      <c r="D31" s="111" t="s">
        <v>185</v>
      </c>
      <c r="E31" s="243" t="s">
        <v>186</v>
      </c>
      <c r="F31" s="243"/>
      <c r="G31" s="113" t="s">
        <v>187</v>
      </c>
      <c r="H31" s="112" t="s">
        <v>188</v>
      </c>
      <c r="I31" s="112" t="s">
        <v>189</v>
      </c>
      <c r="J31" s="112" t="s">
        <v>190</v>
      </c>
    </row>
    <row r="32" spans="1:10" ht="39.6" x14ac:dyDescent="0.3">
      <c r="A32" s="114" t="s">
        <v>191</v>
      </c>
      <c r="B32" s="115" t="s">
        <v>47</v>
      </c>
      <c r="C32" s="114" t="s">
        <v>48</v>
      </c>
      <c r="D32" s="114" t="s">
        <v>49</v>
      </c>
      <c r="E32" s="244">
        <v>1</v>
      </c>
      <c r="F32" s="244"/>
      <c r="G32" s="116" t="s">
        <v>50</v>
      </c>
      <c r="H32" s="117">
        <v>1</v>
      </c>
      <c r="I32" s="118">
        <v>402.34</v>
      </c>
      <c r="J32" s="118">
        <v>402.34</v>
      </c>
    </row>
    <row r="33" spans="1:10" ht="39.6" customHeight="1" x14ac:dyDescent="0.3">
      <c r="A33" s="130" t="s">
        <v>215</v>
      </c>
      <c r="B33" s="131" t="s">
        <v>227</v>
      </c>
      <c r="C33" s="130" t="s">
        <v>48</v>
      </c>
      <c r="D33" s="130" t="s">
        <v>228</v>
      </c>
      <c r="E33" s="247" t="s">
        <v>218</v>
      </c>
      <c r="F33" s="247"/>
      <c r="G33" s="132" t="s">
        <v>50</v>
      </c>
      <c r="H33" s="133">
        <v>1</v>
      </c>
      <c r="I33" s="134">
        <v>402.34</v>
      </c>
      <c r="J33" s="134">
        <v>402.34</v>
      </c>
    </row>
    <row r="34" spans="1:10" x14ac:dyDescent="0.3">
      <c r="A34" s="124"/>
      <c r="B34" s="124"/>
      <c r="C34" s="124"/>
      <c r="D34" s="124"/>
      <c r="E34" s="124" t="s">
        <v>199</v>
      </c>
      <c r="F34" s="125">
        <v>0</v>
      </c>
      <c r="G34" s="124" t="s">
        <v>200</v>
      </c>
      <c r="H34" s="125">
        <v>0</v>
      </c>
      <c r="I34" s="124" t="s">
        <v>201</v>
      </c>
      <c r="J34" s="125">
        <v>0</v>
      </c>
    </row>
    <row r="35" spans="1:10" ht="26.4" customHeight="1" x14ac:dyDescent="0.3">
      <c r="A35" s="124"/>
      <c r="B35" s="124"/>
      <c r="C35" s="124"/>
      <c r="D35" s="124"/>
      <c r="E35" s="124" t="s">
        <v>202</v>
      </c>
      <c r="F35" s="125">
        <v>0</v>
      </c>
      <c r="G35" s="124"/>
      <c r="H35" s="246" t="s">
        <v>203</v>
      </c>
      <c r="I35" s="246"/>
      <c r="J35" s="125">
        <v>402.34</v>
      </c>
    </row>
    <row r="36" spans="1:10" x14ac:dyDescent="0.3">
      <c r="A36" s="126"/>
      <c r="B36" s="126"/>
      <c r="C36" s="126"/>
      <c r="D36" s="126"/>
      <c r="E36" s="126"/>
      <c r="F36" s="126"/>
      <c r="G36" s="126" t="s">
        <v>204</v>
      </c>
      <c r="H36" s="127">
        <v>3</v>
      </c>
      <c r="I36" s="126" t="s">
        <v>205</v>
      </c>
      <c r="J36" s="128">
        <v>1207.02</v>
      </c>
    </row>
    <row r="37" spans="1:10" x14ac:dyDescent="0.3">
      <c r="A37" s="129"/>
      <c r="B37" s="129"/>
      <c r="C37" s="129"/>
      <c r="D37" s="129"/>
      <c r="E37" s="129"/>
      <c r="F37" s="129"/>
      <c r="G37" s="129"/>
      <c r="H37" s="129"/>
      <c r="I37" s="129"/>
      <c r="J37" s="129"/>
    </row>
    <row r="38" spans="1:10" ht="14.4" customHeight="1" x14ac:dyDescent="0.3">
      <c r="A38" s="111" t="s">
        <v>51</v>
      </c>
      <c r="B38" s="112" t="s">
        <v>183</v>
      </c>
      <c r="C38" s="111" t="s">
        <v>184</v>
      </c>
      <c r="D38" s="111" t="s">
        <v>185</v>
      </c>
      <c r="E38" s="243" t="s">
        <v>186</v>
      </c>
      <c r="F38" s="243"/>
      <c r="G38" s="113" t="s">
        <v>187</v>
      </c>
      <c r="H38" s="112" t="s">
        <v>188</v>
      </c>
      <c r="I38" s="112" t="s">
        <v>189</v>
      </c>
      <c r="J38" s="112" t="s">
        <v>190</v>
      </c>
    </row>
    <row r="39" spans="1:10" ht="39.6" x14ac:dyDescent="0.3">
      <c r="A39" s="114" t="s">
        <v>191</v>
      </c>
      <c r="B39" s="115" t="s">
        <v>52</v>
      </c>
      <c r="C39" s="114" t="s">
        <v>48</v>
      </c>
      <c r="D39" s="114" t="s">
        <v>53</v>
      </c>
      <c r="E39" s="244">
        <v>1</v>
      </c>
      <c r="F39" s="244"/>
      <c r="G39" s="116" t="s">
        <v>50</v>
      </c>
      <c r="H39" s="117">
        <v>1</v>
      </c>
      <c r="I39" s="118">
        <v>592.67999999999995</v>
      </c>
      <c r="J39" s="118">
        <v>592.67999999999995</v>
      </c>
    </row>
    <row r="40" spans="1:10" ht="26.4" customHeight="1" x14ac:dyDescent="0.3">
      <c r="A40" s="130" t="s">
        <v>215</v>
      </c>
      <c r="B40" s="131" t="s">
        <v>229</v>
      </c>
      <c r="C40" s="130" t="s">
        <v>39</v>
      </c>
      <c r="D40" s="130" t="s">
        <v>230</v>
      </c>
      <c r="E40" s="247" t="s">
        <v>231</v>
      </c>
      <c r="F40" s="247"/>
      <c r="G40" s="132" t="s">
        <v>50</v>
      </c>
      <c r="H40" s="133">
        <v>1</v>
      </c>
      <c r="I40" s="134">
        <v>592.67999999999995</v>
      </c>
      <c r="J40" s="134">
        <v>592.67999999999995</v>
      </c>
    </row>
    <row r="41" spans="1:10" x14ac:dyDescent="0.3">
      <c r="A41" s="124"/>
      <c r="B41" s="124"/>
      <c r="C41" s="124"/>
      <c r="D41" s="124"/>
      <c r="E41" s="124" t="s">
        <v>199</v>
      </c>
      <c r="F41" s="125">
        <v>0</v>
      </c>
      <c r="G41" s="124" t="s">
        <v>200</v>
      </c>
      <c r="H41" s="125">
        <v>0</v>
      </c>
      <c r="I41" s="124" t="s">
        <v>201</v>
      </c>
      <c r="J41" s="125">
        <v>0</v>
      </c>
    </row>
    <row r="42" spans="1:10" ht="26.4" customHeight="1" x14ac:dyDescent="0.3">
      <c r="A42" s="124"/>
      <c r="B42" s="124"/>
      <c r="C42" s="124"/>
      <c r="D42" s="124"/>
      <c r="E42" s="124" t="s">
        <v>202</v>
      </c>
      <c r="F42" s="125">
        <v>0</v>
      </c>
      <c r="G42" s="124"/>
      <c r="H42" s="246" t="s">
        <v>203</v>
      </c>
      <c r="I42" s="246"/>
      <c r="J42" s="125">
        <v>592.67999999999995</v>
      </c>
    </row>
    <row r="43" spans="1:10" x14ac:dyDescent="0.3">
      <c r="A43" s="126"/>
      <c r="B43" s="126"/>
      <c r="C43" s="126"/>
      <c r="D43" s="126"/>
      <c r="E43" s="126"/>
      <c r="F43" s="126"/>
      <c r="G43" s="126" t="s">
        <v>204</v>
      </c>
      <c r="H43" s="127">
        <v>3</v>
      </c>
      <c r="I43" s="126" t="s">
        <v>205</v>
      </c>
      <c r="J43" s="128">
        <v>1778.04</v>
      </c>
    </row>
    <row r="44" spans="1:10" x14ac:dyDescent="0.3">
      <c r="A44" s="129"/>
      <c r="B44" s="129"/>
      <c r="C44" s="129"/>
      <c r="D44" s="129"/>
      <c r="E44" s="129"/>
      <c r="F44" s="129"/>
      <c r="G44" s="129"/>
      <c r="H44" s="129"/>
      <c r="I44" s="129"/>
      <c r="J44" s="129"/>
    </row>
    <row r="45" spans="1:10" ht="14.4" customHeight="1" x14ac:dyDescent="0.3">
      <c r="A45" s="111" t="s">
        <v>54</v>
      </c>
      <c r="B45" s="112" t="s">
        <v>183</v>
      </c>
      <c r="C45" s="111" t="s">
        <v>184</v>
      </c>
      <c r="D45" s="111" t="s">
        <v>185</v>
      </c>
      <c r="E45" s="243" t="s">
        <v>186</v>
      </c>
      <c r="F45" s="243"/>
      <c r="G45" s="113" t="s">
        <v>187</v>
      </c>
      <c r="H45" s="112" t="s">
        <v>188</v>
      </c>
      <c r="I45" s="112" t="s">
        <v>189</v>
      </c>
      <c r="J45" s="112" t="s">
        <v>190</v>
      </c>
    </row>
    <row r="46" spans="1:10" ht="66" customHeight="1" x14ac:dyDescent="0.3">
      <c r="A46" s="114" t="s">
        <v>191</v>
      </c>
      <c r="B46" s="115" t="s">
        <v>55</v>
      </c>
      <c r="C46" s="114" t="s">
        <v>56</v>
      </c>
      <c r="D46" s="114" t="s">
        <v>57</v>
      </c>
      <c r="E46" s="244" t="s">
        <v>232</v>
      </c>
      <c r="F46" s="244"/>
      <c r="G46" s="116" t="s">
        <v>58</v>
      </c>
      <c r="H46" s="117">
        <v>1</v>
      </c>
      <c r="I46" s="118">
        <v>400</v>
      </c>
      <c r="J46" s="118">
        <v>400</v>
      </c>
    </row>
    <row r="47" spans="1:10" ht="14.4" customHeight="1" x14ac:dyDescent="0.3">
      <c r="A47" s="130" t="s">
        <v>215</v>
      </c>
      <c r="B47" s="131" t="s">
        <v>233</v>
      </c>
      <c r="C47" s="130" t="s">
        <v>56</v>
      </c>
      <c r="D47" s="130" t="s">
        <v>234</v>
      </c>
      <c r="E47" s="247" t="s">
        <v>218</v>
      </c>
      <c r="F47" s="247"/>
      <c r="G47" s="132" t="s">
        <v>58</v>
      </c>
      <c r="H47" s="133">
        <v>1</v>
      </c>
      <c r="I47" s="134">
        <v>400</v>
      </c>
      <c r="J47" s="134">
        <v>400</v>
      </c>
    </row>
    <row r="48" spans="1:10" x14ac:dyDescent="0.3">
      <c r="A48" s="124"/>
      <c r="B48" s="124"/>
      <c r="C48" s="124"/>
      <c r="D48" s="124"/>
      <c r="E48" s="124" t="s">
        <v>199</v>
      </c>
      <c r="F48" s="125">
        <v>0</v>
      </c>
      <c r="G48" s="124" t="s">
        <v>200</v>
      </c>
      <c r="H48" s="125">
        <v>0</v>
      </c>
      <c r="I48" s="124" t="s">
        <v>201</v>
      </c>
      <c r="J48" s="125">
        <v>0</v>
      </c>
    </row>
    <row r="49" spans="1:10" ht="26.4" customHeight="1" x14ac:dyDescent="0.3">
      <c r="A49" s="124"/>
      <c r="B49" s="124"/>
      <c r="C49" s="124"/>
      <c r="D49" s="124"/>
      <c r="E49" s="124" t="s">
        <v>202</v>
      </c>
      <c r="F49" s="125">
        <v>0</v>
      </c>
      <c r="G49" s="124"/>
      <c r="H49" s="246" t="s">
        <v>203</v>
      </c>
      <c r="I49" s="246"/>
      <c r="J49" s="125">
        <v>400</v>
      </c>
    </row>
    <row r="50" spans="1:10" x14ac:dyDescent="0.3">
      <c r="A50" s="126"/>
      <c r="B50" s="126"/>
      <c r="C50" s="126"/>
      <c r="D50" s="126"/>
      <c r="E50" s="126"/>
      <c r="F50" s="126"/>
      <c r="G50" s="126" t="s">
        <v>204</v>
      </c>
      <c r="H50" s="127">
        <v>2</v>
      </c>
      <c r="I50" s="126" t="s">
        <v>205</v>
      </c>
      <c r="J50" s="128">
        <v>800</v>
      </c>
    </row>
    <row r="51" spans="1:10" x14ac:dyDescent="0.3">
      <c r="A51" s="129"/>
      <c r="B51" s="129"/>
      <c r="C51" s="129"/>
      <c r="D51" s="129"/>
      <c r="E51" s="129"/>
      <c r="F51" s="129"/>
      <c r="G51" s="129"/>
      <c r="H51" s="129"/>
      <c r="I51" s="129"/>
      <c r="J51" s="129"/>
    </row>
    <row r="52" spans="1:10" ht="14.4" customHeight="1" x14ac:dyDescent="0.3">
      <c r="A52" s="111" t="s">
        <v>59</v>
      </c>
      <c r="B52" s="112" t="s">
        <v>183</v>
      </c>
      <c r="C52" s="111" t="s">
        <v>184</v>
      </c>
      <c r="D52" s="111" t="s">
        <v>185</v>
      </c>
      <c r="E52" s="243" t="s">
        <v>186</v>
      </c>
      <c r="F52" s="243"/>
      <c r="G52" s="113" t="s">
        <v>187</v>
      </c>
      <c r="H52" s="112" t="s">
        <v>188</v>
      </c>
      <c r="I52" s="112" t="s">
        <v>189</v>
      </c>
      <c r="J52" s="112" t="s">
        <v>190</v>
      </c>
    </row>
    <row r="53" spans="1:10" ht="66" customHeight="1" x14ac:dyDescent="0.3">
      <c r="A53" s="114" t="s">
        <v>191</v>
      </c>
      <c r="B53" s="115" t="s">
        <v>60</v>
      </c>
      <c r="C53" s="114" t="s">
        <v>56</v>
      </c>
      <c r="D53" s="114" t="s">
        <v>61</v>
      </c>
      <c r="E53" s="244" t="s">
        <v>232</v>
      </c>
      <c r="F53" s="244"/>
      <c r="G53" s="116" t="s">
        <v>58</v>
      </c>
      <c r="H53" s="117">
        <v>1</v>
      </c>
      <c r="I53" s="118">
        <v>400</v>
      </c>
      <c r="J53" s="118">
        <v>400</v>
      </c>
    </row>
    <row r="54" spans="1:10" ht="14.4" customHeight="1" x14ac:dyDescent="0.3">
      <c r="A54" s="130" t="s">
        <v>215</v>
      </c>
      <c r="B54" s="131" t="s">
        <v>235</v>
      </c>
      <c r="C54" s="130" t="s">
        <v>56</v>
      </c>
      <c r="D54" s="130" t="s">
        <v>61</v>
      </c>
      <c r="E54" s="247" t="s">
        <v>218</v>
      </c>
      <c r="F54" s="247"/>
      <c r="G54" s="132" t="s">
        <v>58</v>
      </c>
      <c r="H54" s="133">
        <v>1</v>
      </c>
      <c r="I54" s="134">
        <v>400</v>
      </c>
      <c r="J54" s="134">
        <v>400</v>
      </c>
    </row>
    <row r="55" spans="1:10" x14ac:dyDescent="0.3">
      <c r="A55" s="124"/>
      <c r="B55" s="124"/>
      <c r="C55" s="124"/>
      <c r="D55" s="124"/>
      <c r="E55" s="124" t="s">
        <v>199</v>
      </c>
      <c r="F55" s="125">
        <v>0</v>
      </c>
      <c r="G55" s="124" t="s">
        <v>200</v>
      </c>
      <c r="H55" s="125">
        <v>0</v>
      </c>
      <c r="I55" s="124" t="s">
        <v>201</v>
      </c>
      <c r="J55" s="125">
        <v>0</v>
      </c>
    </row>
    <row r="56" spans="1:10" ht="26.4" customHeight="1" x14ac:dyDescent="0.3">
      <c r="A56" s="124"/>
      <c r="B56" s="124"/>
      <c r="C56" s="124"/>
      <c r="D56" s="124"/>
      <c r="E56" s="124" t="s">
        <v>202</v>
      </c>
      <c r="F56" s="125">
        <v>0</v>
      </c>
      <c r="G56" s="124"/>
      <c r="H56" s="246" t="s">
        <v>203</v>
      </c>
      <c r="I56" s="246"/>
      <c r="J56" s="125">
        <v>400</v>
      </c>
    </row>
    <row r="57" spans="1:10" x14ac:dyDescent="0.3">
      <c r="A57" s="126"/>
      <c r="B57" s="126"/>
      <c r="C57" s="126"/>
      <c r="D57" s="126"/>
      <c r="E57" s="126"/>
      <c r="F57" s="126"/>
      <c r="G57" s="126" t="s">
        <v>204</v>
      </c>
      <c r="H57" s="127">
        <v>2</v>
      </c>
      <c r="I57" s="126" t="s">
        <v>205</v>
      </c>
      <c r="J57" s="128">
        <v>800</v>
      </c>
    </row>
    <row r="58" spans="1:10" x14ac:dyDescent="0.3">
      <c r="A58" s="129"/>
      <c r="B58" s="129"/>
      <c r="C58" s="129"/>
      <c r="D58" s="129"/>
      <c r="E58" s="129"/>
      <c r="F58" s="129"/>
      <c r="G58" s="129"/>
      <c r="H58" s="129"/>
      <c r="I58" s="129"/>
      <c r="J58" s="129"/>
    </row>
    <row r="59" spans="1:10" x14ac:dyDescent="0.3">
      <c r="A59" s="108" t="s">
        <v>236</v>
      </c>
      <c r="B59" s="108"/>
      <c r="C59" s="108"/>
      <c r="D59" s="108" t="s">
        <v>63</v>
      </c>
      <c r="E59" s="108"/>
      <c r="F59" s="242"/>
      <c r="G59" s="242"/>
      <c r="H59" s="109"/>
      <c r="I59" s="108"/>
      <c r="J59" s="110">
        <v>15083.87</v>
      </c>
    </row>
    <row r="60" spans="1:10" x14ac:dyDescent="0.3">
      <c r="A60" s="108" t="s">
        <v>64</v>
      </c>
      <c r="B60" s="108"/>
      <c r="C60" s="108"/>
      <c r="D60" s="108" t="s">
        <v>65</v>
      </c>
      <c r="E60" s="108"/>
      <c r="F60" s="242"/>
      <c r="G60" s="242"/>
      <c r="H60" s="109"/>
      <c r="I60" s="108"/>
      <c r="J60" s="110">
        <v>9021.56</v>
      </c>
    </row>
    <row r="61" spans="1:10" ht="14.4" customHeight="1" x14ac:dyDescent="0.3">
      <c r="A61" s="111" t="s">
        <v>66</v>
      </c>
      <c r="B61" s="112" t="s">
        <v>183</v>
      </c>
      <c r="C61" s="111" t="s">
        <v>184</v>
      </c>
      <c r="D61" s="111" t="s">
        <v>185</v>
      </c>
      <c r="E61" s="243" t="s">
        <v>186</v>
      </c>
      <c r="F61" s="243"/>
      <c r="G61" s="113" t="s">
        <v>187</v>
      </c>
      <c r="H61" s="112" t="s">
        <v>188</v>
      </c>
      <c r="I61" s="112" t="s">
        <v>189</v>
      </c>
      <c r="J61" s="112" t="s">
        <v>190</v>
      </c>
    </row>
    <row r="62" spans="1:10" ht="52.8" customHeight="1" x14ac:dyDescent="0.3">
      <c r="A62" s="114" t="s">
        <v>191</v>
      </c>
      <c r="B62" s="115" t="s">
        <v>67</v>
      </c>
      <c r="C62" s="114" t="s">
        <v>39</v>
      </c>
      <c r="D62" s="114" t="s">
        <v>68</v>
      </c>
      <c r="E62" s="244" t="s">
        <v>237</v>
      </c>
      <c r="F62" s="244"/>
      <c r="G62" s="116" t="s">
        <v>58</v>
      </c>
      <c r="H62" s="117">
        <v>1</v>
      </c>
      <c r="I62" s="118">
        <v>1116.31</v>
      </c>
      <c r="J62" s="118">
        <v>1116.31</v>
      </c>
    </row>
    <row r="63" spans="1:10" ht="52.8" customHeight="1" x14ac:dyDescent="0.3">
      <c r="A63" s="119" t="s">
        <v>193</v>
      </c>
      <c r="B63" s="120" t="s">
        <v>238</v>
      </c>
      <c r="C63" s="119" t="s">
        <v>39</v>
      </c>
      <c r="D63" s="119" t="s">
        <v>239</v>
      </c>
      <c r="E63" s="245" t="s">
        <v>240</v>
      </c>
      <c r="F63" s="245"/>
      <c r="G63" s="121" t="s">
        <v>241</v>
      </c>
      <c r="H63" s="122">
        <v>7.8E-2</v>
      </c>
      <c r="I63" s="123">
        <v>132.49</v>
      </c>
      <c r="J63" s="123">
        <v>10.33</v>
      </c>
    </row>
    <row r="64" spans="1:10" ht="39.6" customHeight="1" x14ac:dyDescent="0.3">
      <c r="A64" s="119" t="s">
        <v>193</v>
      </c>
      <c r="B64" s="120" t="s">
        <v>208</v>
      </c>
      <c r="C64" s="119" t="s">
        <v>39</v>
      </c>
      <c r="D64" s="119" t="s">
        <v>209</v>
      </c>
      <c r="E64" s="245" t="s">
        <v>210</v>
      </c>
      <c r="F64" s="245"/>
      <c r="G64" s="121" t="s">
        <v>73</v>
      </c>
      <c r="H64" s="122">
        <v>0.82</v>
      </c>
      <c r="I64" s="123">
        <v>235.13</v>
      </c>
      <c r="J64" s="123">
        <v>192.8</v>
      </c>
    </row>
    <row r="65" spans="1:10" ht="26.4" customHeight="1" x14ac:dyDescent="0.3">
      <c r="A65" s="119" t="s">
        <v>193</v>
      </c>
      <c r="B65" s="120" t="s">
        <v>242</v>
      </c>
      <c r="C65" s="119" t="s">
        <v>39</v>
      </c>
      <c r="D65" s="119" t="s">
        <v>243</v>
      </c>
      <c r="E65" s="245" t="s">
        <v>192</v>
      </c>
      <c r="F65" s="245"/>
      <c r="G65" s="121" t="s">
        <v>196</v>
      </c>
      <c r="H65" s="122">
        <v>2.6789999999999998</v>
      </c>
      <c r="I65" s="123">
        <v>14.15</v>
      </c>
      <c r="J65" s="123">
        <v>37.9</v>
      </c>
    </row>
    <row r="66" spans="1:10" ht="26.4" customHeight="1" x14ac:dyDescent="0.3">
      <c r="A66" s="119" t="s">
        <v>193</v>
      </c>
      <c r="B66" s="120" t="s">
        <v>244</v>
      </c>
      <c r="C66" s="119" t="s">
        <v>39</v>
      </c>
      <c r="D66" s="119" t="s">
        <v>245</v>
      </c>
      <c r="E66" s="245" t="s">
        <v>192</v>
      </c>
      <c r="F66" s="245"/>
      <c r="G66" s="121" t="s">
        <v>196</v>
      </c>
      <c r="H66" s="122">
        <v>8.7070000000000007</v>
      </c>
      <c r="I66" s="123">
        <v>18.64</v>
      </c>
      <c r="J66" s="123">
        <v>162.29</v>
      </c>
    </row>
    <row r="67" spans="1:10" ht="14.4" customHeight="1" x14ac:dyDescent="0.3">
      <c r="A67" s="130" t="s">
        <v>215</v>
      </c>
      <c r="B67" s="131" t="s">
        <v>246</v>
      </c>
      <c r="C67" s="130" t="s">
        <v>39</v>
      </c>
      <c r="D67" s="130" t="s">
        <v>247</v>
      </c>
      <c r="E67" s="247" t="s">
        <v>218</v>
      </c>
      <c r="F67" s="247"/>
      <c r="G67" s="132" t="s">
        <v>33</v>
      </c>
      <c r="H67" s="133">
        <v>10</v>
      </c>
      <c r="I67" s="134">
        <v>16.28</v>
      </c>
      <c r="J67" s="134">
        <v>162.80000000000001</v>
      </c>
    </row>
    <row r="68" spans="1:10" ht="14.4" customHeight="1" x14ac:dyDescent="0.3">
      <c r="A68" s="130" t="s">
        <v>215</v>
      </c>
      <c r="B68" s="131" t="s">
        <v>248</v>
      </c>
      <c r="C68" s="130" t="s">
        <v>39</v>
      </c>
      <c r="D68" s="130" t="s">
        <v>249</v>
      </c>
      <c r="E68" s="247" t="s">
        <v>218</v>
      </c>
      <c r="F68" s="247"/>
      <c r="G68" s="132" t="s">
        <v>58</v>
      </c>
      <c r="H68" s="133">
        <v>1</v>
      </c>
      <c r="I68" s="134">
        <v>550.19000000000005</v>
      </c>
      <c r="J68" s="134">
        <v>550.19000000000005</v>
      </c>
    </row>
    <row r="69" spans="1:10" x14ac:dyDescent="0.3">
      <c r="A69" s="124"/>
      <c r="B69" s="124"/>
      <c r="C69" s="124"/>
      <c r="D69" s="124"/>
      <c r="E69" s="124" t="s">
        <v>199</v>
      </c>
      <c r="F69" s="125">
        <v>197.02</v>
      </c>
      <c r="G69" s="124" t="s">
        <v>200</v>
      </c>
      <c r="H69" s="125">
        <v>0</v>
      </c>
      <c r="I69" s="124" t="s">
        <v>201</v>
      </c>
      <c r="J69" s="125">
        <v>197.02</v>
      </c>
    </row>
    <row r="70" spans="1:10" ht="26.4" customHeight="1" x14ac:dyDescent="0.3">
      <c r="A70" s="124"/>
      <c r="B70" s="124"/>
      <c r="C70" s="124"/>
      <c r="D70" s="124"/>
      <c r="E70" s="124" t="s">
        <v>202</v>
      </c>
      <c r="F70" s="125">
        <v>0</v>
      </c>
      <c r="G70" s="124"/>
      <c r="H70" s="246" t="s">
        <v>203</v>
      </c>
      <c r="I70" s="246"/>
      <c r="J70" s="125">
        <v>1116.31</v>
      </c>
    </row>
    <row r="71" spans="1:10" x14ac:dyDescent="0.3">
      <c r="A71" s="126"/>
      <c r="B71" s="126"/>
      <c r="C71" s="126"/>
      <c r="D71" s="126"/>
      <c r="E71" s="126"/>
      <c r="F71" s="126"/>
      <c r="G71" s="126" t="s">
        <v>204</v>
      </c>
      <c r="H71" s="127">
        <v>8</v>
      </c>
      <c r="I71" s="126" t="s">
        <v>205</v>
      </c>
      <c r="J71" s="128">
        <v>8930.48</v>
      </c>
    </row>
    <row r="72" spans="1:10" x14ac:dyDescent="0.3">
      <c r="A72" s="129"/>
      <c r="B72" s="129"/>
      <c r="C72" s="129"/>
      <c r="D72" s="129"/>
      <c r="E72" s="129"/>
      <c r="F72" s="129"/>
      <c r="G72" s="129"/>
      <c r="H72" s="129"/>
      <c r="I72" s="129"/>
      <c r="J72" s="129"/>
    </row>
    <row r="73" spans="1:10" ht="14.4" customHeight="1" x14ac:dyDescent="0.3">
      <c r="A73" s="111" t="s">
        <v>69</v>
      </c>
      <c r="B73" s="112" t="s">
        <v>183</v>
      </c>
      <c r="C73" s="111" t="s">
        <v>184</v>
      </c>
      <c r="D73" s="111" t="s">
        <v>185</v>
      </c>
      <c r="E73" s="243" t="s">
        <v>186</v>
      </c>
      <c r="F73" s="243"/>
      <c r="G73" s="113" t="s">
        <v>187</v>
      </c>
      <c r="H73" s="112" t="s">
        <v>188</v>
      </c>
      <c r="I73" s="112" t="s">
        <v>189</v>
      </c>
      <c r="J73" s="112" t="s">
        <v>190</v>
      </c>
    </row>
    <row r="74" spans="1:10" ht="26.4" x14ac:dyDescent="0.3">
      <c r="A74" s="114" t="s">
        <v>191</v>
      </c>
      <c r="B74" s="115" t="s">
        <v>70</v>
      </c>
      <c r="C74" s="114" t="s">
        <v>71</v>
      </c>
      <c r="D74" s="114" t="s">
        <v>72</v>
      </c>
      <c r="E74" s="244"/>
      <c r="F74" s="244"/>
      <c r="G74" s="116" t="s">
        <v>73</v>
      </c>
      <c r="H74" s="117">
        <v>1</v>
      </c>
      <c r="I74" s="118">
        <v>59.53</v>
      </c>
      <c r="J74" s="118">
        <v>59.53</v>
      </c>
    </row>
    <row r="75" spans="1:10" ht="26.4" customHeight="1" x14ac:dyDescent="0.3">
      <c r="A75" s="119" t="s">
        <v>193</v>
      </c>
      <c r="B75" s="120" t="s">
        <v>213</v>
      </c>
      <c r="C75" s="119" t="s">
        <v>39</v>
      </c>
      <c r="D75" s="119" t="s">
        <v>214</v>
      </c>
      <c r="E75" s="245" t="s">
        <v>192</v>
      </c>
      <c r="F75" s="245"/>
      <c r="G75" s="121" t="s">
        <v>196</v>
      </c>
      <c r="H75" s="122">
        <v>4.5</v>
      </c>
      <c r="I75" s="123">
        <v>13.23</v>
      </c>
      <c r="J75" s="123">
        <v>59.53</v>
      </c>
    </row>
    <row r="76" spans="1:10" x14ac:dyDescent="0.3">
      <c r="A76" s="124"/>
      <c r="B76" s="124"/>
      <c r="C76" s="124"/>
      <c r="D76" s="124"/>
      <c r="E76" s="124" t="s">
        <v>199</v>
      </c>
      <c r="F76" s="125">
        <v>44.05</v>
      </c>
      <c r="G76" s="124" t="s">
        <v>200</v>
      </c>
      <c r="H76" s="125">
        <v>0</v>
      </c>
      <c r="I76" s="124" t="s">
        <v>201</v>
      </c>
      <c r="J76" s="125">
        <v>44.05</v>
      </c>
    </row>
    <row r="77" spans="1:10" ht="26.4" customHeight="1" x14ac:dyDescent="0.3">
      <c r="A77" s="124"/>
      <c r="B77" s="124"/>
      <c r="C77" s="124"/>
      <c r="D77" s="124"/>
      <c r="E77" s="124" t="s">
        <v>202</v>
      </c>
      <c r="F77" s="125">
        <v>0</v>
      </c>
      <c r="G77" s="124"/>
      <c r="H77" s="246" t="s">
        <v>203</v>
      </c>
      <c r="I77" s="246"/>
      <c r="J77" s="125">
        <v>59.53</v>
      </c>
    </row>
    <row r="78" spans="1:10" x14ac:dyDescent="0.3">
      <c r="A78" s="126"/>
      <c r="B78" s="126"/>
      <c r="C78" s="126"/>
      <c r="D78" s="126"/>
      <c r="E78" s="126"/>
      <c r="F78" s="126"/>
      <c r="G78" s="126" t="s">
        <v>204</v>
      </c>
      <c r="H78" s="127">
        <v>1.53</v>
      </c>
      <c r="I78" s="126" t="s">
        <v>205</v>
      </c>
      <c r="J78" s="128">
        <v>91.08</v>
      </c>
    </row>
    <row r="79" spans="1:10" x14ac:dyDescent="0.3">
      <c r="A79" s="129"/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3">
      <c r="A80" s="108" t="s">
        <v>74</v>
      </c>
      <c r="B80" s="108"/>
      <c r="C80" s="108"/>
      <c r="D80" s="108" t="s">
        <v>75</v>
      </c>
      <c r="E80" s="108"/>
      <c r="F80" s="242"/>
      <c r="G80" s="242"/>
      <c r="H80" s="109"/>
      <c r="I80" s="108"/>
      <c r="J80" s="110">
        <v>6062.31</v>
      </c>
    </row>
    <row r="81" spans="1:10" ht="14.4" customHeight="1" x14ac:dyDescent="0.3">
      <c r="A81" s="111" t="s">
        <v>76</v>
      </c>
      <c r="B81" s="112" t="s">
        <v>183</v>
      </c>
      <c r="C81" s="111" t="s">
        <v>184</v>
      </c>
      <c r="D81" s="111" t="s">
        <v>185</v>
      </c>
      <c r="E81" s="243" t="s">
        <v>186</v>
      </c>
      <c r="F81" s="243"/>
      <c r="G81" s="113" t="s">
        <v>187</v>
      </c>
      <c r="H81" s="112" t="s">
        <v>188</v>
      </c>
      <c r="I81" s="112" t="s">
        <v>189</v>
      </c>
      <c r="J81" s="112" t="s">
        <v>190</v>
      </c>
    </row>
    <row r="82" spans="1:10" ht="52.8" customHeight="1" x14ac:dyDescent="0.3">
      <c r="A82" s="114" t="s">
        <v>191</v>
      </c>
      <c r="B82" s="115" t="s">
        <v>77</v>
      </c>
      <c r="C82" s="114" t="s">
        <v>31</v>
      </c>
      <c r="D82" s="114" t="s">
        <v>78</v>
      </c>
      <c r="E82" s="244" t="s">
        <v>237</v>
      </c>
      <c r="F82" s="244"/>
      <c r="G82" s="116" t="s">
        <v>58</v>
      </c>
      <c r="H82" s="117">
        <v>1</v>
      </c>
      <c r="I82" s="118">
        <v>31.09</v>
      </c>
      <c r="J82" s="118">
        <v>31.09</v>
      </c>
    </row>
    <row r="83" spans="1:10" ht="26.4" customHeight="1" x14ac:dyDescent="0.3">
      <c r="A83" s="119" t="s">
        <v>193</v>
      </c>
      <c r="B83" s="120" t="s">
        <v>242</v>
      </c>
      <c r="C83" s="119" t="s">
        <v>39</v>
      </c>
      <c r="D83" s="119" t="s">
        <v>243</v>
      </c>
      <c r="E83" s="245" t="s">
        <v>192</v>
      </c>
      <c r="F83" s="245"/>
      <c r="G83" s="121" t="s">
        <v>196</v>
      </c>
      <c r="H83" s="122">
        <v>0.25</v>
      </c>
      <c r="I83" s="123">
        <v>14.15</v>
      </c>
      <c r="J83" s="123">
        <v>3.53</v>
      </c>
    </row>
    <row r="84" spans="1:10" ht="14.4" customHeight="1" x14ac:dyDescent="0.3">
      <c r="A84" s="130" t="s">
        <v>215</v>
      </c>
      <c r="B84" s="131" t="s">
        <v>250</v>
      </c>
      <c r="C84" s="130" t="s">
        <v>31</v>
      </c>
      <c r="D84" s="130" t="s">
        <v>251</v>
      </c>
      <c r="E84" s="247" t="s">
        <v>218</v>
      </c>
      <c r="F84" s="247"/>
      <c r="G84" s="132" t="s">
        <v>58</v>
      </c>
      <c r="H84" s="133">
        <v>1</v>
      </c>
      <c r="I84" s="134">
        <v>13.37</v>
      </c>
      <c r="J84" s="134">
        <v>13.37</v>
      </c>
    </row>
    <row r="85" spans="1:10" ht="26.4" customHeight="1" x14ac:dyDescent="0.3">
      <c r="A85" s="130" t="s">
        <v>215</v>
      </c>
      <c r="B85" s="131" t="s">
        <v>252</v>
      </c>
      <c r="C85" s="130" t="s">
        <v>31</v>
      </c>
      <c r="D85" s="130" t="s">
        <v>253</v>
      </c>
      <c r="E85" s="247" t="s">
        <v>218</v>
      </c>
      <c r="F85" s="247"/>
      <c r="G85" s="132" t="s">
        <v>254</v>
      </c>
      <c r="H85" s="133">
        <v>1</v>
      </c>
      <c r="I85" s="134">
        <v>14.19</v>
      </c>
      <c r="J85" s="134">
        <v>14.19</v>
      </c>
    </row>
    <row r="86" spans="1:10" x14ac:dyDescent="0.3">
      <c r="A86" s="124"/>
      <c r="B86" s="124"/>
      <c r="C86" s="124"/>
      <c r="D86" s="124"/>
      <c r="E86" s="124" t="s">
        <v>199</v>
      </c>
      <c r="F86" s="125">
        <v>2.65</v>
      </c>
      <c r="G86" s="124" t="s">
        <v>200</v>
      </c>
      <c r="H86" s="125">
        <v>0</v>
      </c>
      <c r="I86" s="124" t="s">
        <v>201</v>
      </c>
      <c r="J86" s="125">
        <v>2.65</v>
      </c>
    </row>
    <row r="87" spans="1:10" ht="26.4" customHeight="1" x14ac:dyDescent="0.3">
      <c r="A87" s="124"/>
      <c r="B87" s="124"/>
      <c r="C87" s="124"/>
      <c r="D87" s="124"/>
      <c r="E87" s="124" t="s">
        <v>202</v>
      </c>
      <c r="F87" s="125">
        <v>0</v>
      </c>
      <c r="G87" s="124"/>
      <c r="H87" s="246" t="s">
        <v>203</v>
      </c>
      <c r="I87" s="246"/>
      <c r="J87" s="125">
        <v>31.09</v>
      </c>
    </row>
    <row r="88" spans="1:10" x14ac:dyDescent="0.3">
      <c r="A88" s="126"/>
      <c r="B88" s="126"/>
      <c r="C88" s="126"/>
      <c r="D88" s="126"/>
      <c r="E88" s="126"/>
      <c r="F88" s="126"/>
      <c r="G88" s="126" t="s">
        <v>204</v>
      </c>
      <c r="H88" s="127">
        <v>45</v>
      </c>
      <c r="I88" s="126" t="s">
        <v>205</v>
      </c>
      <c r="J88" s="128">
        <v>1399.05</v>
      </c>
    </row>
    <row r="89" spans="1:10" x14ac:dyDescent="0.3">
      <c r="A89" s="129"/>
      <c r="B89" s="129"/>
      <c r="C89" s="129"/>
      <c r="D89" s="129"/>
      <c r="E89" s="129"/>
      <c r="F89" s="129"/>
      <c r="G89" s="129"/>
      <c r="H89" s="129"/>
      <c r="I89" s="129"/>
      <c r="J89" s="129"/>
    </row>
    <row r="90" spans="1:10" ht="14.4" customHeight="1" x14ac:dyDescent="0.3">
      <c r="A90" s="111" t="s">
        <v>79</v>
      </c>
      <c r="B90" s="112" t="s">
        <v>183</v>
      </c>
      <c r="C90" s="111" t="s">
        <v>184</v>
      </c>
      <c r="D90" s="111" t="s">
        <v>185</v>
      </c>
      <c r="E90" s="243" t="s">
        <v>186</v>
      </c>
      <c r="F90" s="243"/>
      <c r="G90" s="113" t="s">
        <v>187</v>
      </c>
      <c r="H90" s="112" t="s">
        <v>188</v>
      </c>
      <c r="I90" s="112" t="s">
        <v>189</v>
      </c>
      <c r="J90" s="112" t="s">
        <v>190</v>
      </c>
    </row>
    <row r="91" spans="1:10" ht="52.8" customHeight="1" x14ac:dyDescent="0.3">
      <c r="A91" s="114" t="s">
        <v>191</v>
      </c>
      <c r="B91" s="115" t="s">
        <v>80</v>
      </c>
      <c r="C91" s="114" t="s">
        <v>31</v>
      </c>
      <c r="D91" s="114" t="s">
        <v>81</v>
      </c>
      <c r="E91" s="244" t="s">
        <v>237</v>
      </c>
      <c r="F91" s="244"/>
      <c r="G91" s="116" t="s">
        <v>58</v>
      </c>
      <c r="H91" s="117">
        <v>1</v>
      </c>
      <c r="I91" s="118">
        <v>71.010000000000005</v>
      </c>
      <c r="J91" s="118">
        <v>71.010000000000005</v>
      </c>
    </row>
    <row r="92" spans="1:10" ht="26.4" customHeight="1" x14ac:dyDescent="0.3">
      <c r="A92" s="119" t="s">
        <v>193</v>
      </c>
      <c r="B92" s="120" t="s">
        <v>242</v>
      </c>
      <c r="C92" s="119" t="s">
        <v>39</v>
      </c>
      <c r="D92" s="119" t="s">
        <v>243</v>
      </c>
      <c r="E92" s="245" t="s">
        <v>192</v>
      </c>
      <c r="F92" s="245"/>
      <c r="G92" s="121" t="s">
        <v>196</v>
      </c>
      <c r="H92" s="122">
        <v>0.33</v>
      </c>
      <c r="I92" s="123">
        <v>14.15</v>
      </c>
      <c r="J92" s="123">
        <v>4.66</v>
      </c>
    </row>
    <row r="93" spans="1:10" ht="14.4" customHeight="1" x14ac:dyDescent="0.3">
      <c r="A93" s="130" t="s">
        <v>215</v>
      </c>
      <c r="B93" s="131" t="s">
        <v>255</v>
      </c>
      <c r="C93" s="130" t="s">
        <v>31</v>
      </c>
      <c r="D93" s="130" t="s">
        <v>256</v>
      </c>
      <c r="E93" s="247" t="s">
        <v>218</v>
      </c>
      <c r="F93" s="247"/>
      <c r="G93" s="132" t="s">
        <v>58</v>
      </c>
      <c r="H93" s="133">
        <v>1</v>
      </c>
      <c r="I93" s="134">
        <v>3.15</v>
      </c>
      <c r="J93" s="134">
        <v>3.15</v>
      </c>
    </row>
    <row r="94" spans="1:10" ht="14.4" customHeight="1" x14ac:dyDescent="0.3">
      <c r="A94" s="130" t="s">
        <v>215</v>
      </c>
      <c r="B94" s="131" t="s">
        <v>250</v>
      </c>
      <c r="C94" s="130" t="s">
        <v>31</v>
      </c>
      <c r="D94" s="130" t="s">
        <v>251</v>
      </c>
      <c r="E94" s="247" t="s">
        <v>218</v>
      </c>
      <c r="F94" s="247"/>
      <c r="G94" s="132" t="s">
        <v>58</v>
      </c>
      <c r="H94" s="133">
        <v>1</v>
      </c>
      <c r="I94" s="134">
        <v>13.37</v>
      </c>
      <c r="J94" s="134">
        <v>13.37</v>
      </c>
    </row>
    <row r="95" spans="1:10" ht="14.4" customHeight="1" x14ac:dyDescent="0.3">
      <c r="A95" s="130" t="s">
        <v>215</v>
      </c>
      <c r="B95" s="131" t="s">
        <v>257</v>
      </c>
      <c r="C95" s="130" t="s">
        <v>31</v>
      </c>
      <c r="D95" s="130" t="s">
        <v>95</v>
      </c>
      <c r="E95" s="247" t="s">
        <v>218</v>
      </c>
      <c r="F95" s="247"/>
      <c r="G95" s="132" t="s">
        <v>58</v>
      </c>
      <c r="H95" s="133">
        <v>1</v>
      </c>
      <c r="I95" s="134">
        <v>27</v>
      </c>
      <c r="J95" s="134">
        <v>27</v>
      </c>
    </row>
    <row r="96" spans="1:10" ht="14.4" customHeight="1" x14ac:dyDescent="0.3">
      <c r="A96" s="130" t="s">
        <v>215</v>
      </c>
      <c r="B96" s="131" t="s">
        <v>258</v>
      </c>
      <c r="C96" s="130" t="s">
        <v>31</v>
      </c>
      <c r="D96" s="130" t="s">
        <v>259</v>
      </c>
      <c r="E96" s="247" t="s">
        <v>218</v>
      </c>
      <c r="F96" s="247"/>
      <c r="G96" s="132" t="s">
        <v>58</v>
      </c>
      <c r="H96" s="133">
        <v>1</v>
      </c>
      <c r="I96" s="134">
        <v>14.5</v>
      </c>
      <c r="J96" s="134">
        <v>14.5</v>
      </c>
    </row>
    <row r="97" spans="1:10" ht="26.4" customHeight="1" x14ac:dyDescent="0.3">
      <c r="A97" s="130" t="s">
        <v>215</v>
      </c>
      <c r="B97" s="131" t="s">
        <v>260</v>
      </c>
      <c r="C97" s="130" t="s">
        <v>31</v>
      </c>
      <c r="D97" s="130" t="s">
        <v>261</v>
      </c>
      <c r="E97" s="247" t="s">
        <v>218</v>
      </c>
      <c r="F97" s="247"/>
      <c r="G97" s="132" t="s">
        <v>58</v>
      </c>
      <c r="H97" s="133">
        <v>1</v>
      </c>
      <c r="I97" s="134">
        <v>8.33</v>
      </c>
      <c r="J97" s="134">
        <v>8.33</v>
      </c>
    </row>
    <row r="98" spans="1:10" x14ac:dyDescent="0.3">
      <c r="A98" s="124"/>
      <c r="B98" s="124"/>
      <c r="C98" s="124"/>
      <c r="D98" s="124"/>
      <c r="E98" s="124" t="s">
        <v>199</v>
      </c>
      <c r="F98" s="125">
        <v>3.5</v>
      </c>
      <c r="G98" s="124" t="s">
        <v>200</v>
      </c>
      <c r="H98" s="125">
        <v>0</v>
      </c>
      <c r="I98" s="124" t="s">
        <v>201</v>
      </c>
      <c r="J98" s="125">
        <v>3.5</v>
      </c>
    </row>
    <row r="99" spans="1:10" ht="26.4" customHeight="1" x14ac:dyDescent="0.3">
      <c r="A99" s="124"/>
      <c r="B99" s="124"/>
      <c r="C99" s="124"/>
      <c r="D99" s="124"/>
      <c r="E99" s="124" t="s">
        <v>202</v>
      </c>
      <c r="F99" s="125">
        <v>0</v>
      </c>
      <c r="G99" s="124"/>
      <c r="H99" s="246" t="s">
        <v>203</v>
      </c>
      <c r="I99" s="246"/>
      <c r="J99" s="125">
        <v>71.010000000000005</v>
      </c>
    </row>
    <row r="100" spans="1:10" x14ac:dyDescent="0.3">
      <c r="A100" s="126"/>
      <c r="B100" s="126"/>
      <c r="C100" s="126"/>
      <c r="D100" s="126"/>
      <c r="E100" s="126"/>
      <c r="F100" s="126"/>
      <c r="G100" s="126" t="s">
        <v>204</v>
      </c>
      <c r="H100" s="127">
        <v>56</v>
      </c>
      <c r="I100" s="126" t="s">
        <v>205</v>
      </c>
      <c r="J100" s="128">
        <v>3976.56</v>
      </c>
    </row>
    <row r="101" spans="1:10" x14ac:dyDescent="0.3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</row>
    <row r="102" spans="1:10" ht="14.4" customHeight="1" x14ac:dyDescent="0.3">
      <c r="A102" s="111" t="s">
        <v>82</v>
      </c>
      <c r="B102" s="112" t="s">
        <v>183</v>
      </c>
      <c r="C102" s="111" t="s">
        <v>184</v>
      </c>
      <c r="D102" s="111" t="s">
        <v>185</v>
      </c>
      <c r="E102" s="243" t="s">
        <v>186</v>
      </c>
      <c r="F102" s="243"/>
      <c r="G102" s="113" t="s">
        <v>187</v>
      </c>
      <c r="H102" s="112" t="s">
        <v>188</v>
      </c>
      <c r="I102" s="112" t="s">
        <v>189</v>
      </c>
      <c r="J102" s="112" t="s">
        <v>190</v>
      </c>
    </row>
    <row r="103" spans="1:10" ht="39.6" customHeight="1" x14ac:dyDescent="0.3">
      <c r="A103" s="114" t="s">
        <v>191</v>
      </c>
      <c r="B103" s="115" t="s">
        <v>83</v>
      </c>
      <c r="C103" s="114" t="s">
        <v>31</v>
      </c>
      <c r="D103" s="114" t="s">
        <v>84</v>
      </c>
      <c r="E103" s="244" t="s">
        <v>237</v>
      </c>
      <c r="F103" s="244"/>
      <c r="G103" s="116" t="s">
        <v>58</v>
      </c>
      <c r="H103" s="117">
        <v>1</v>
      </c>
      <c r="I103" s="118">
        <v>98.1</v>
      </c>
      <c r="J103" s="118">
        <v>98.1</v>
      </c>
    </row>
    <row r="104" spans="1:10" ht="26.4" customHeight="1" x14ac:dyDescent="0.3">
      <c r="A104" s="119" t="s">
        <v>193</v>
      </c>
      <c r="B104" s="120" t="s">
        <v>242</v>
      </c>
      <c r="C104" s="119" t="s">
        <v>39</v>
      </c>
      <c r="D104" s="119" t="s">
        <v>243</v>
      </c>
      <c r="E104" s="245" t="s">
        <v>192</v>
      </c>
      <c r="F104" s="245"/>
      <c r="G104" s="121" t="s">
        <v>196</v>
      </c>
      <c r="H104" s="122">
        <v>0.5</v>
      </c>
      <c r="I104" s="123">
        <v>14.15</v>
      </c>
      <c r="J104" s="123">
        <v>7.07</v>
      </c>
    </row>
    <row r="105" spans="1:10" ht="14.4" customHeight="1" x14ac:dyDescent="0.3">
      <c r="A105" s="130" t="s">
        <v>215</v>
      </c>
      <c r="B105" s="131" t="s">
        <v>262</v>
      </c>
      <c r="C105" s="130" t="s">
        <v>31</v>
      </c>
      <c r="D105" s="130" t="s">
        <v>263</v>
      </c>
      <c r="E105" s="247" t="s">
        <v>218</v>
      </c>
      <c r="F105" s="247"/>
      <c r="G105" s="132" t="s">
        <v>58</v>
      </c>
      <c r="H105" s="133">
        <v>2</v>
      </c>
      <c r="I105" s="134">
        <v>3.15</v>
      </c>
      <c r="J105" s="134">
        <v>6.3</v>
      </c>
    </row>
    <row r="106" spans="1:10" ht="14.4" customHeight="1" x14ac:dyDescent="0.3">
      <c r="A106" s="130" t="s">
        <v>215</v>
      </c>
      <c r="B106" s="131" t="s">
        <v>250</v>
      </c>
      <c r="C106" s="130" t="s">
        <v>31</v>
      </c>
      <c r="D106" s="130" t="s">
        <v>251</v>
      </c>
      <c r="E106" s="247" t="s">
        <v>218</v>
      </c>
      <c r="F106" s="247"/>
      <c r="G106" s="132" t="s">
        <v>58</v>
      </c>
      <c r="H106" s="133">
        <v>2</v>
      </c>
      <c r="I106" s="134">
        <v>13.37</v>
      </c>
      <c r="J106" s="134">
        <v>26.74</v>
      </c>
    </row>
    <row r="107" spans="1:10" ht="14.4" customHeight="1" x14ac:dyDescent="0.3">
      <c r="A107" s="130" t="s">
        <v>215</v>
      </c>
      <c r="B107" s="131" t="s">
        <v>264</v>
      </c>
      <c r="C107" s="130" t="s">
        <v>31</v>
      </c>
      <c r="D107" s="130" t="s">
        <v>265</v>
      </c>
      <c r="E107" s="247" t="s">
        <v>218</v>
      </c>
      <c r="F107" s="247"/>
      <c r="G107" s="132" t="s">
        <v>58</v>
      </c>
      <c r="H107" s="133">
        <v>2</v>
      </c>
      <c r="I107" s="134">
        <v>6.46</v>
      </c>
      <c r="J107" s="134">
        <v>12.92</v>
      </c>
    </row>
    <row r="108" spans="1:10" ht="26.4" customHeight="1" x14ac:dyDescent="0.3">
      <c r="A108" s="130" t="s">
        <v>215</v>
      </c>
      <c r="B108" s="131" t="s">
        <v>266</v>
      </c>
      <c r="C108" s="130" t="s">
        <v>31</v>
      </c>
      <c r="D108" s="130" t="s">
        <v>267</v>
      </c>
      <c r="E108" s="247" t="s">
        <v>218</v>
      </c>
      <c r="F108" s="247"/>
      <c r="G108" s="132" t="s">
        <v>58</v>
      </c>
      <c r="H108" s="133">
        <v>1</v>
      </c>
      <c r="I108" s="134">
        <v>45.07</v>
      </c>
      <c r="J108" s="134">
        <v>45.07</v>
      </c>
    </row>
    <row r="109" spans="1:10" x14ac:dyDescent="0.3">
      <c r="A109" s="124"/>
      <c r="B109" s="124"/>
      <c r="C109" s="124"/>
      <c r="D109" s="124"/>
      <c r="E109" s="124" t="s">
        <v>199</v>
      </c>
      <c r="F109" s="125">
        <v>5.31</v>
      </c>
      <c r="G109" s="124" t="s">
        <v>200</v>
      </c>
      <c r="H109" s="125">
        <v>0</v>
      </c>
      <c r="I109" s="124" t="s">
        <v>201</v>
      </c>
      <c r="J109" s="125">
        <v>5.31</v>
      </c>
    </row>
    <row r="110" spans="1:10" ht="26.4" customHeight="1" x14ac:dyDescent="0.3">
      <c r="A110" s="124"/>
      <c r="B110" s="124"/>
      <c r="C110" s="124"/>
      <c r="D110" s="124"/>
      <c r="E110" s="124" t="s">
        <v>202</v>
      </c>
      <c r="F110" s="125">
        <v>0</v>
      </c>
      <c r="G110" s="124"/>
      <c r="H110" s="246" t="s">
        <v>203</v>
      </c>
      <c r="I110" s="246"/>
      <c r="J110" s="125">
        <v>98.1</v>
      </c>
    </row>
    <row r="111" spans="1:10" x14ac:dyDescent="0.3">
      <c r="A111" s="126"/>
      <c r="B111" s="126"/>
      <c r="C111" s="126"/>
      <c r="D111" s="126"/>
      <c r="E111" s="126"/>
      <c r="F111" s="126"/>
      <c r="G111" s="126" t="s">
        <v>204</v>
      </c>
      <c r="H111" s="127">
        <v>7</v>
      </c>
      <c r="I111" s="126" t="s">
        <v>205</v>
      </c>
      <c r="J111" s="128">
        <v>686.7</v>
      </c>
    </row>
    <row r="112" spans="1:10" x14ac:dyDescent="0.3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</row>
    <row r="113" spans="1:10" x14ac:dyDescent="0.3">
      <c r="A113" s="108" t="s">
        <v>268</v>
      </c>
      <c r="B113" s="108"/>
      <c r="C113" s="108"/>
      <c r="D113" s="108" t="s">
        <v>269</v>
      </c>
      <c r="E113" s="108"/>
      <c r="F113" s="242"/>
      <c r="G113" s="242"/>
      <c r="H113" s="109"/>
      <c r="I113" s="108"/>
      <c r="J113" s="110">
        <v>248911.96</v>
      </c>
    </row>
    <row r="114" spans="1:10" x14ac:dyDescent="0.3">
      <c r="A114" s="108" t="s">
        <v>87</v>
      </c>
      <c r="B114" s="108"/>
      <c r="C114" s="108"/>
      <c r="D114" s="108" t="s">
        <v>88</v>
      </c>
      <c r="E114" s="108"/>
      <c r="F114" s="242"/>
      <c r="G114" s="242"/>
      <c r="H114" s="109"/>
      <c r="I114" s="108"/>
      <c r="J114" s="110">
        <v>86183.28</v>
      </c>
    </row>
    <row r="115" spans="1:10" ht="14.4" customHeight="1" x14ac:dyDescent="0.3">
      <c r="A115" s="111" t="s">
        <v>89</v>
      </c>
      <c r="B115" s="112" t="s">
        <v>183</v>
      </c>
      <c r="C115" s="111" t="s">
        <v>184</v>
      </c>
      <c r="D115" s="111" t="s">
        <v>185</v>
      </c>
      <c r="E115" s="243" t="s">
        <v>186</v>
      </c>
      <c r="F115" s="243"/>
      <c r="G115" s="113" t="s">
        <v>187</v>
      </c>
      <c r="H115" s="112" t="s">
        <v>188</v>
      </c>
      <c r="I115" s="112" t="s">
        <v>189</v>
      </c>
      <c r="J115" s="112" t="s">
        <v>190</v>
      </c>
    </row>
    <row r="116" spans="1:10" ht="26.4" x14ac:dyDescent="0.3">
      <c r="A116" s="114" t="s">
        <v>191</v>
      </c>
      <c r="B116" s="115" t="s">
        <v>90</v>
      </c>
      <c r="C116" s="114" t="s">
        <v>91</v>
      </c>
      <c r="D116" s="114" t="s">
        <v>92</v>
      </c>
      <c r="E116" s="244">
        <v>59</v>
      </c>
      <c r="F116" s="244"/>
      <c r="G116" s="116" t="s">
        <v>33</v>
      </c>
      <c r="H116" s="117">
        <v>1</v>
      </c>
      <c r="I116" s="118">
        <v>15.18</v>
      </c>
      <c r="J116" s="118">
        <v>15.18</v>
      </c>
    </row>
    <row r="117" spans="1:10" ht="26.4" customHeight="1" x14ac:dyDescent="0.3">
      <c r="A117" s="119" t="s">
        <v>193</v>
      </c>
      <c r="B117" s="120" t="s">
        <v>270</v>
      </c>
      <c r="C117" s="119" t="s">
        <v>39</v>
      </c>
      <c r="D117" s="119" t="s">
        <v>271</v>
      </c>
      <c r="E117" s="245" t="s">
        <v>192</v>
      </c>
      <c r="F117" s="245"/>
      <c r="G117" s="121" t="s">
        <v>196</v>
      </c>
      <c r="H117" s="122">
        <v>3.1E-2</v>
      </c>
      <c r="I117" s="123">
        <v>16.04</v>
      </c>
      <c r="J117" s="123">
        <v>0.49</v>
      </c>
    </row>
    <row r="118" spans="1:10" ht="26.4" customHeight="1" x14ac:dyDescent="0.3">
      <c r="A118" s="119" t="s">
        <v>193</v>
      </c>
      <c r="B118" s="120" t="s">
        <v>272</v>
      </c>
      <c r="C118" s="119" t="s">
        <v>39</v>
      </c>
      <c r="D118" s="119" t="s">
        <v>273</v>
      </c>
      <c r="E118" s="245" t="s">
        <v>192</v>
      </c>
      <c r="F118" s="245"/>
      <c r="G118" s="121" t="s">
        <v>196</v>
      </c>
      <c r="H118" s="122">
        <v>3.1E-2</v>
      </c>
      <c r="I118" s="123">
        <v>20.76</v>
      </c>
      <c r="J118" s="123">
        <v>0.64</v>
      </c>
    </row>
    <row r="119" spans="1:10" ht="26.4" customHeight="1" x14ac:dyDescent="0.3">
      <c r="A119" s="130" t="s">
        <v>215</v>
      </c>
      <c r="B119" s="131" t="s">
        <v>274</v>
      </c>
      <c r="C119" s="130" t="s">
        <v>91</v>
      </c>
      <c r="D119" s="130" t="s">
        <v>275</v>
      </c>
      <c r="E119" s="247" t="s">
        <v>218</v>
      </c>
      <c r="F119" s="247"/>
      <c r="G119" s="132" t="s">
        <v>33</v>
      </c>
      <c r="H119" s="133">
        <v>1</v>
      </c>
      <c r="I119" s="134">
        <v>14.05</v>
      </c>
      <c r="J119" s="134">
        <v>14.05</v>
      </c>
    </row>
    <row r="120" spans="1:10" x14ac:dyDescent="0.3">
      <c r="A120" s="124"/>
      <c r="B120" s="124"/>
      <c r="C120" s="124"/>
      <c r="D120" s="124"/>
      <c r="E120" s="124" t="s">
        <v>199</v>
      </c>
      <c r="F120" s="125">
        <v>0.92</v>
      </c>
      <c r="G120" s="124" t="s">
        <v>200</v>
      </c>
      <c r="H120" s="125">
        <v>0</v>
      </c>
      <c r="I120" s="124" t="s">
        <v>201</v>
      </c>
      <c r="J120" s="125">
        <v>0.92</v>
      </c>
    </row>
    <row r="121" spans="1:10" ht="26.4" customHeight="1" x14ac:dyDescent="0.3">
      <c r="A121" s="124"/>
      <c r="B121" s="124"/>
      <c r="C121" s="124"/>
      <c r="D121" s="124"/>
      <c r="E121" s="124" t="s">
        <v>202</v>
      </c>
      <c r="F121" s="125">
        <v>0</v>
      </c>
      <c r="G121" s="124"/>
      <c r="H121" s="246" t="s">
        <v>203</v>
      </c>
      <c r="I121" s="246"/>
      <c r="J121" s="125">
        <v>15.18</v>
      </c>
    </row>
    <row r="122" spans="1:10" x14ac:dyDescent="0.3">
      <c r="A122" s="126"/>
      <c r="B122" s="126"/>
      <c r="C122" s="126"/>
      <c r="D122" s="126"/>
      <c r="E122" s="126"/>
      <c r="F122" s="126"/>
      <c r="G122" s="126" t="s">
        <v>204</v>
      </c>
      <c r="H122" s="127">
        <v>4767</v>
      </c>
      <c r="I122" s="126" t="s">
        <v>205</v>
      </c>
      <c r="J122" s="128">
        <v>72363.06</v>
      </c>
    </row>
    <row r="123" spans="1:10" x14ac:dyDescent="0.3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</row>
    <row r="124" spans="1:10" ht="14.4" customHeight="1" x14ac:dyDescent="0.3">
      <c r="A124" s="111" t="s">
        <v>93</v>
      </c>
      <c r="B124" s="112" t="s">
        <v>183</v>
      </c>
      <c r="C124" s="111" t="s">
        <v>184</v>
      </c>
      <c r="D124" s="111" t="s">
        <v>185</v>
      </c>
      <c r="E124" s="243" t="s">
        <v>186</v>
      </c>
      <c r="F124" s="243"/>
      <c r="G124" s="113" t="s">
        <v>187</v>
      </c>
      <c r="H124" s="112" t="s">
        <v>188</v>
      </c>
      <c r="I124" s="112" t="s">
        <v>189</v>
      </c>
      <c r="J124" s="112" t="s">
        <v>190</v>
      </c>
    </row>
    <row r="125" spans="1:10" ht="79.2" customHeight="1" x14ac:dyDescent="0.3">
      <c r="A125" s="114" t="s">
        <v>191</v>
      </c>
      <c r="B125" s="115" t="s">
        <v>94</v>
      </c>
      <c r="C125" s="114" t="s">
        <v>31</v>
      </c>
      <c r="D125" s="114" t="s">
        <v>95</v>
      </c>
      <c r="E125" s="244" t="s">
        <v>276</v>
      </c>
      <c r="F125" s="244"/>
      <c r="G125" s="116" t="s">
        <v>58</v>
      </c>
      <c r="H125" s="117">
        <v>1</v>
      </c>
      <c r="I125" s="118">
        <v>47.03</v>
      </c>
      <c r="J125" s="118">
        <v>47.03</v>
      </c>
    </row>
    <row r="126" spans="1:10" ht="26.4" customHeight="1" x14ac:dyDescent="0.3">
      <c r="A126" s="119" t="s">
        <v>193</v>
      </c>
      <c r="B126" s="120" t="s">
        <v>242</v>
      </c>
      <c r="C126" s="119" t="s">
        <v>39</v>
      </c>
      <c r="D126" s="119" t="s">
        <v>243</v>
      </c>
      <c r="E126" s="245" t="s">
        <v>192</v>
      </c>
      <c r="F126" s="245"/>
      <c r="G126" s="121" t="s">
        <v>196</v>
      </c>
      <c r="H126" s="122">
        <v>0.5</v>
      </c>
      <c r="I126" s="123">
        <v>14.15</v>
      </c>
      <c r="J126" s="123">
        <v>7.07</v>
      </c>
    </row>
    <row r="127" spans="1:10" ht="14.4" customHeight="1" x14ac:dyDescent="0.3">
      <c r="A127" s="130" t="s">
        <v>215</v>
      </c>
      <c r="B127" s="131" t="s">
        <v>257</v>
      </c>
      <c r="C127" s="130" t="s">
        <v>31</v>
      </c>
      <c r="D127" s="130" t="s">
        <v>95</v>
      </c>
      <c r="E127" s="247" t="s">
        <v>218</v>
      </c>
      <c r="F127" s="247"/>
      <c r="G127" s="132" t="s">
        <v>58</v>
      </c>
      <c r="H127" s="133">
        <v>1</v>
      </c>
      <c r="I127" s="134">
        <v>27</v>
      </c>
      <c r="J127" s="134">
        <v>27</v>
      </c>
    </row>
    <row r="128" spans="1:10" ht="26.4" customHeight="1" x14ac:dyDescent="0.3">
      <c r="A128" s="130" t="s">
        <v>215</v>
      </c>
      <c r="B128" s="131" t="s">
        <v>277</v>
      </c>
      <c r="C128" s="130" t="s">
        <v>31</v>
      </c>
      <c r="D128" s="130" t="s">
        <v>278</v>
      </c>
      <c r="E128" s="247" t="s">
        <v>218</v>
      </c>
      <c r="F128" s="247"/>
      <c r="G128" s="132" t="s">
        <v>58</v>
      </c>
      <c r="H128" s="133">
        <v>1</v>
      </c>
      <c r="I128" s="134">
        <v>12.96</v>
      </c>
      <c r="J128" s="134">
        <v>12.96</v>
      </c>
    </row>
    <row r="129" spans="1:10" x14ac:dyDescent="0.3">
      <c r="A129" s="124"/>
      <c r="B129" s="124"/>
      <c r="C129" s="124"/>
      <c r="D129" s="124"/>
      <c r="E129" s="124" t="s">
        <v>199</v>
      </c>
      <c r="F129" s="125">
        <v>5.31</v>
      </c>
      <c r="G129" s="124" t="s">
        <v>200</v>
      </c>
      <c r="H129" s="125">
        <v>0</v>
      </c>
      <c r="I129" s="124" t="s">
        <v>201</v>
      </c>
      <c r="J129" s="125">
        <v>5.31</v>
      </c>
    </row>
    <row r="130" spans="1:10" ht="26.4" customHeight="1" x14ac:dyDescent="0.3">
      <c r="A130" s="124"/>
      <c r="B130" s="124"/>
      <c r="C130" s="124"/>
      <c r="D130" s="124"/>
      <c r="E130" s="124" t="s">
        <v>202</v>
      </c>
      <c r="F130" s="125">
        <v>0</v>
      </c>
      <c r="G130" s="124"/>
      <c r="H130" s="246" t="s">
        <v>203</v>
      </c>
      <c r="I130" s="246"/>
      <c r="J130" s="125">
        <v>47.03</v>
      </c>
    </row>
    <row r="131" spans="1:10" x14ac:dyDescent="0.3">
      <c r="A131" s="126"/>
      <c r="B131" s="126"/>
      <c r="C131" s="126"/>
      <c r="D131" s="126"/>
      <c r="E131" s="126"/>
      <c r="F131" s="126"/>
      <c r="G131" s="126" t="s">
        <v>204</v>
      </c>
      <c r="H131" s="127">
        <v>1</v>
      </c>
      <c r="I131" s="126" t="s">
        <v>205</v>
      </c>
      <c r="J131" s="128">
        <v>47.03</v>
      </c>
    </row>
    <row r="132" spans="1:10" x14ac:dyDescent="0.3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</row>
    <row r="133" spans="1:10" ht="14.4" customHeight="1" x14ac:dyDescent="0.3">
      <c r="A133" s="111" t="s">
        <v>96</v>
      </c>
      <c r="B133" s="112" t="s">
        <v>183</v>
      </c>
      <c r="C133" s="111" t="s">
        <v>184</v>
      </c>
      <c r="D133" s="111" t="s">
        <v>185</v>
      </c>
      <c r="E133" s="243" t="s">
        <v>186</v>
      </c>
      <c r="F133" s="243"/>
      <c r="G133" s="113" t="s">
        <v>187</v>
      </c>
      <c r="H133" s="112" t="s">
        <v>188</v>
      </c>
      <c r="I133" s="112" t="s">
        <v>189</v>
      </c>
      <c r="J133" s="112" t="s">
        <v>190</v>
      </c>
    </row>
    <row r="134" spans="1:10" ht="14.4" customHeight="1" x14ac:dyDescent="0.3">
      <c r="A134" s="114" t="s">
        <v>191</v>
      </c>
      <c r="B134" s="115" t="s">
        <v>97</v>
      </c>
      <c r="C134" s="114" t="s">
        <v>31</v>
      </c>
      <c r="D134" s="114" t="s">
        <v>98</v>
      </c>
      <c r="E134" s="244" t="s">
        <v>276</v>
      </c>
      <c r="F134" s="244"/>
      <c r="G134" s="116" t="s">
        <v>58</v>
      </c>
      <c r="H134" s="117">
        <v>1</v>
      </c>
      <c r="I134" s="118">
        <v>157.99</v>
      </c>
      <c r="J134" s="118">
        <v>157.99</v>
      </c>
    </row>
    <row r="135" spans="1:10" ht="26.4" customHeight="1" x14ac:dyDescent="0.3">
      <c r="A135" s="119" t="s">
        <v>193</v>
      </c>
      <c r="B135" s="120" t="s">
        <v>272</v>
      </c>
      <c r="C135" s="119" t="s">
        <v>39</v>
      </c>
      <c r="D135" s="119" t="s">
        <v>273</v>
      </c>
      <c r="E135" s="245" t="s">
        <v>192</v>
      </c>
      <c r="F135" s="245"/>
      <c r="G135" s="121" t="s">
        <v>196</v>
      </c>
      <c r="H135" s="122">
        <v>0.16</v>
      </c>
      <c r="I135" s="123">
        <v>20.76</v>
      </c>
      <c r="J135" s="123">
        <v>3.32</v>
      </c>
    </row>
    <row r="136" spans="1:10" ht="14.4" customHeight="1" x14ac:dyDescent="0.3">
      <c r="A136" s="130" t="s">
        <v>215</v>
      </c>
      <c r="B136" s="131" t="s">
        <v>279</v>
      </c>
      <c r="C136" s="130" t="s">
        <v>31</v>
      </c>
      <c r="D136" s="130" t="s">
        <v>130</v>
      </c>
      <c r="E136" s="247" t="s">
        <v>218</v>
      </c>
      <c r="F136" s="247"/>
      <c r="G136" s="132" t="s">
        <v>280</v>
      </c>
      <c r="H136" s="133">
        <v>1</v>
      </c>
      <c r="I136" s="134">
        <v>105.77</v>
      </c>
      <c r="J136" s="134">
        <v>105.77</v>
      </c>
    </row>
    <row r="137" spans="1:10" ht="14.4" customHeight="1" x14ac:dyDescent="0.3">
      <c r="A137" s="130" t="s">
        <v>215</v>
      </c>
      <c r="B137" s="131" t="s">
        <v>281</v>
      </c>
      <c r="C137" s="130" t="s">
        <v>31</v>
      </c>
      <c r="D137" s="130" t="s">
        <v>282</v>
      </c>
      <c r="E137" s="247" t="s">
        <v>218</v>
      </c>
      <c r="F137" s="247"/>
      <c r="G137" s="132" t="s">
        <v>58</v>
      </c>
      <c r="H137" s="133">
        <v>1</v>
      </c>
      <c r="I137" s="134">
        <v>48.9</v>
      </c>
      <c r="J137" s="134">
        <v>48.9</v>
      </c>
    </row>
    <row r="138" spans="1:10" x14ac:dyDescent="0.3">
      <c r="A138" s="124"/>
      <c r="B138" s="124"/>
      <c r="C138" s="124"/>
      <c r="D138" s="124"/>
      <c r="E138" s="124" t="s">
        <v>199</v>
      </c>
      <c r="F138" s="125">
        <v>2.75</v>
      </c>
      <c r="G138" s="124" t="s">
        <v>200</v>
      </c>
      <c r="H138" s="125">
        <v>0</v>
      </c>
      <c r="I138" s="124" t="s">
        <v>201</v>
      </c>
      <c r="J138" s="125">
        <v>2.75</v>
      </c>
    </row>
    <row r="139" spans="1:10" ht="26.4" customHeight="1" x14ac:dyDescent="0.3">
      <c r="A139" s="124"/>
      <c r="B139" s="124"/>
      <c r="C139" s="124"/>
      <c r="D139" s="124"/>
      <c r="E139" s="124" t="s">
        <v>202</v>
      </c>
      <c r="F139" s="125">
        <v>0</v>
      </c>
      <c r="G139" s="124"/>
      <c r="H139" s="246" t="s">
        <v>203</v>
      </c>
      <c r="I139" s="246"/>
      <c r="J139" s="125">
        <v>157.99</v>
      </c>
    </row>
    <row r="140" spans="1:10" x14ac:dyDescent="0.3">
      <c r="A140" s="126"/>
      <c r="B140" s="126"/>
      <c r="C140" s="126"/>
      <c r="D140" s="126"/>
      <c r="E140" s="126"/>
      <c r="F140" s="126"/>
      <c r="G140" s="126" t="s">
        <v>204</v>
      </c>
      <c r="H140" s="127">
        <v>1</v>
      </c>
      <c r="I140" s="126" t="s">
        <v>205</v>
      </c>
      <c r="J140" s="128">
        <v>157.99</v>
      </c>
    </row>
    <row r="141" spans="1:10" x14ac:dyDescent="0.3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</row>
    <row r="142" spans="1:10" ht="14.4" customHeight="1" x14ac:dyDescent="0.3">
      <c r="A142" s="111" t="s">
        <v>99</v>
      </c>
      <c r="B142" s="112" t="s">
        <v>183</v>
      </c>
      <c r="C142" s="111" t="s">
        <v>184</v>
      </c>
      <c r="D142" s="111" t="s">
        <v>185</v>
      </c>
      <c r="E142" s="243" t="s">
        <v>186</v>
      </c>
      <c r="F142" s="243"/>
      <c r="G142" s="113" t="s">
        <v>187</v>
      </c>
      <c r="H142" s="112" t="s">
        <v>188</v>
      </c>
      <c r="I142" s="112" t="s">
        <v>189</v>
      </c>
      <c r="J142" s="112" t="s">
        <v>190</v>
      </c>
    </row>
    <row r="143" spans="1:10" ht="14.4" customHeight="1" x14ac:dyDescent="0.3">
      <c r="A143" s="114" t="s">
        <v>191</v>
      </c>
      <c r="B143" s="115" t="s">
        <v>100</v>
      </c>
      <c r="C143" s="114" t="s">
        <v>31</v>
      </c>
      <c r="D143" s="114" t="s">
        <v>101</v>
      </c>
      <c r="E143" s="244" t="s">
        <v>283</v>
      </c>
      <c r="F143" s="244"/>
      <c r="G143" s="116" t="s">
        <v>58</v>
      </c>
      <c r="H143" s="117">
        <v>1</v>
      </c>
      <c r="I143" s="118">
        <v>136.15</v>
      </c>
      <c r="J143" s="118">
        <v>136.15</v>
      </c>
    </row>
    <row r="144" spans="1:10" ht="26.4" customHeight="1" x14ac:dyDescent="0.3">
      <c r="A144" s="119" t="s">
        <v>193</v>
      </c>
      <c r="B144" s="120" t="s">
        <v>272</v>
      </c>
      <c r="C144" s="119" t="s">
        <v>39</v>
      </c>
      <c r="D144" s="119" t="s">
        <v>273</v>
      </c>
      <c r="E144" s="245" t="s">
        <v>192</v>
      </c>
      <c r="F144" s="245"/>
      <c r="G144" s="121" t="s">
        <v>196</v>
      </c>
      <c r="H144" s="122">
        <v>0.25</v>
      </c>
      <c r="I144" s="123">
        <v>20.76</v>
      </c>
      <c r="J144" s="123">
        <v>5.19</v>
      </c>
    </row>
    <row r="145" spans="1:10" ht="14.4" customHeight="1" x14ac:dyDescent="0.3">
      <c r="A145" s="130" t="s">
        <v>215</v>
      </c>
      <c r="B145" s="131" t="s">
        <v>284</v>
      </c>
      <c r="C145" s="130" t="s">
        <v>31</v>
      </c>
      <c r="D145" s="130" t="s">
        <v>285</v>
      </c>
      <c r="E145" s="247" t="s">
        <v>218</v>
      </c>
      <c r="F145" s="247"/>
      <c r="G145" s="132" t="s">
        <v>280</v>
      </c>
      <c r="H145" s="133">
        <v>1</v>
      </c>
      <c r="I145" s="134">
        <v>0.96</v>
      </c>
      <c r="J145" s="134">
        <v>0.96</v>
      </c>
    </row>
    <row r="146" spans="1:10" ht="14.4" customHeight="1" x14ac:dyDescent="0.3">
      <c r="A146" s="130" t="s">
        <v>215</v>
      </c>
      <c r="B146" s="131" t="s">
        <v>286</v>
      </c>
      <c r="C146" s="130" t="s">
        <v>31</v>
      </c>
      <c r="D146" s="130" t="s">
        <v>287</v>
      </c>
      <c r="E146" s="247" t="s">
        <v>288</v>
      </c>
      <c r="F146" s="247"/>
      <c r="G146" s="132" t="s">
        <v>58</v>
      </c>
      <c r="H146" s="133">
        <v>1</v>
      </c>
      <c r="I146" s="134">
        <v>130</v>
      </c>
      <c r="J146" s="134">
        <v>130</v>
      </c>
    </row>
    <row r="147" spans="1:10" x14ac:dyDescent="0.3">
      <c r="A147" s="124"/>
      <c r="B147" s="124"/>
      <c r="C147" s="124"/>
      <c r="D147" s="124"/>
      <c r="E147" s="124" t="s">
        <v>199</v>
      </c>
      <c r="F147" s="125">
        <v>134.31</v>
      </c>
      <c r="G147" s="124" t="s">
        <v>200</v>
      </c>
      <c r="H147" s="125">
        <v>0</v>
      </c>
      <c r="I147" s="124" t="s">
        <v>201</v>
      </c>
      <c r="J147" s="125">
        <v>134.31</v>
      </c>
    </row>
    <row r="148" spans="1:10" ht="26.4" customHeight="1" x14ac:dyDescent="0.3">
      <c r="A148" s="124"/>
      <c r="B148" s="124"/>
      <c r="C148" s="124"/>
      <c r="D148" s="124"/>
      <c r="E148" s="124" t="s">
        <v>202</v>
      </c>
      <c r="F148" s="125">
        <v>0</v>
      </c>
      <c r="G148" s="124"/>
      <c r="H148" s="246" t="s">
        <v>203</v>
      </c>
      <c r="I148" s="246"/>
      <c r="J148" s="125">
        <v>136.15</v>
      </c>
    </row>
    <row r="149" spans="1:10" x14ac:dyDescent="0.3">
      <c r="A149" s="126"/>
      <c r="B149" s="126"/>
      <c r="C149" s="126"/>
      <c r="D149" s="126"/>
      <c r="E149" s="126"/>
      <c r="F149" s="126"/>
      <c r="G149" s="126" t="s">
        <v>204</v>
      </c>
      <c r="H149" s="127">
        <v>6</v>
      </c>
      <c r="I149" s="126" t="s">
        <v>205</v>
      </c>
      <c r="J149" s="128">
        <v>816.9</v>
      </c>
    </row>
    <row r="150" spans="1:10" x14ac:dyDescent="0.3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</row>
    <row r="151" spans="1:10" ht="14.4" customHeight="1" x14ac:dyDescent="0.3">
      <c r="A151" s="111" t="s">
        <v>102</v>
      </c>
      <c r="B151" s="112" t="s">
        <v>183</v>
      </c>
      <c r="C151" s="111" t="s">
        <v>184</v>
      </c>
      <c r="D151" s="111" t="s">
        <v>185</v>
      </c>
      <c r="E151" s="243" t="s">
        <v>186</v>
      </c>
      <c r="F151" s="243"/>
      <c r="G151" s="113" t="s">
        <v>187</v>
      </c>
      <c r="H151" s="112" t="s">
        <v>188</v>
      </c>
      <c r="I151" s="112" t="s">
        <v>189</v>
      </c>
      <c r="J151" s="112" t="s">
        <v>190</v>
      </c>
    </row>
    <row r="152" spans="1:10" ht="92.4" customHeight="1" x14ac:dyDescent="0.3">
      <c r="A152" s="114" t="s">
        <v>191</v>
      </c>
      <c r="B152" s="115" t="s">
        <v>103</v>
      </c>
      <c r="C152" s="114" t="s">
        <v>31</v>
      </c>
      <c r="D152" s="114" t="s">
        <v>104</v>
      </c>
      <c r="E152" s="244" t="s">
        <v>276</v>
      </c>
      <c r="F152" s="244"/>
      <c r="G152" s="116" t="s">
        <v>58</v>
      </c>
      <c r="H152" s="117">
        <v>1</v>
      </c>
      <c r="I152" s="118">
        <v>1747.5</v>
      </c>
      <c r="J152" s="118">
        <v>1747.5</v>
      </c>
    </row>
    <row r="153" spans="1:10" ht="26.4" customHeight="1" x14ac:dyDescent="0.3">
      <c r="A153" s="119" t="s">
        <v>193</v>
      </c>
      <c r="B153" s="120" t="s">
        <v>272</v>
      </c>
      <c r="C153" s="119" t="s">
        <v>39</v>
      </c>
      <c r="D153" s="119" t="s">
        <v>273</v>
      </c>
      <c r="E153" s="245" t="s">
        <v>192</v>
      </c>
      <c r="F153" s="245"/>
      <c r="G153" s="121" t="s">
        <v>196</v>
      </c>
      <c r="H153" s="122">
        <v>3</v>
      </c>
      <c r="I153" s="123">
        <v>20.76</v>
      </c>
      <c r="J153" s="123">
        <v>62.28</v>
      </c>
    </row>
    <row r="154" spans="1:10" ht="26.4" customHeight="1" x14ac:dyDescent="0.3">
      <c r="A154" s="119" t="s">
        <v>193</v>
      </c>
      <c r="B154" s="120" t="s">
        <v>242</v>
      </c>
      <c r="C154" s="119" t="s">
        <v>39</v>
      </c>
      <c r="D154" s="119" t="s">
        <v>243</v>
      </c>
      <c r="E154" s="245" t="s">
        <v>192</v>
      </c>
      <c r="F154" s="245"/>
      <c r="G154" s="121" t="s">
        <v>196</v>
      </c>
      <c r="H154" s="122">
        <v>3</v>
      </c>
      <c r="I154" s="123">
        <v>14.15</v>
      </c>
      <c r="J154" s="123">
        <v>42.45</v>
      </c>
    </row>
    <row r="155" spans="1:10" ht="14.4" customHeight="1" x14ac:dyDescent="0.3">
      <c r="A155" s="130" t="s">
        <v>215</v>
      </c>
      <c r="B155" s="131" t="s">
        <v>289</v>
      </c>
      <c r="C155" s="130" t="s">
        <v>31</v>
      </c>
      <c r="D155" s="130" t="s">
        <v>290</v>
      </c>
      <c r="E155" s="247" t="s">
        <v>218</v>
      </c>
      <c r="F155" s="247"/>
      <c r="G155" s="132" t="s">
        <v>58</v>
      </c>
      <c r="H155" s="133">
        <v>1</v>
      </c>
      <c r="I155" s="134">
        <v>304.5</v>
      </c>
      <c r="J155" s="134">
        <v>304.5</v>
      </c>
    </row>
    <row r="156" spans="1:10" ht="14.4" customHeight="1" x14ac:dyDescent="0.3">
      <c r="A156" s="130" t="s">
        <v>215</v>
      </c>
      <c r="B156" s="131" t="s">
        <v>291</v>
      </c>
      <c r="C156" s="130" t="s">
        <v>31</v>
      </c>
      <c r="D156" s="130" t="s">
        <v>292</v>
      </c>
      <c r="E156" s="247" t="s">
        <v>218</v>
      </c>
      <c r="F156" s="247"/>
      <c r="G156" s="132" t="s">
        <v>33</v>
      </c>
      <c r="H156" s="133">
        <v>2</v>
      </c>
      <c r="I156" s="134">
        <v>2.2599999999999998</v>
      </c>
      <c r="J156" s="134">
        <v>4.5199999999999996</v>
      </c>
    </row>
    <row r="157" spans="1:10" ht="14.4" customHeight="1" x14ac:dyDescent="0.3">
      <c r="A157" s="130" t="s">
        <v>215</v>
      </c>
      <c r="B157" s="131" t="s">
        <v>293</v>
      </c>
      <c r="C157" s="130" t="s">
        <v>31</v>
      </c>
      <c r="D157" s="130" t="s">
        <v>294</v>
      </c>
      <c r="E157" s="247" t="s">
        <v>218</v>
      </c>
      <c r="F157" s="247"/>
      <c r="G157" s="132" t="s">
        <v>58</v>
      </c>
      <c r="H157" s="133">
        <v>2</v>
      </c>
      <c r="I157" s="134">
        <v>1.32</v>
      </c>
      <c r="J157" s="134">
        <v>2.64</v>
      </c>
    </row>
    <row r="158" spans="1:10" ht="14.4" customHeight="1" x14ac:dyDescent="0.3">
      <c r="A158" s="130" t="s">
        <v>215</v>
      </c>
      <c r="B158" s="131" t="s">
        <v>284</v>
      </c>
      <c r="C158" s="130" t="s">
        <v>31</v>
      </c>
      <c r="D158" s="130" t="s">
        <v>285</v>
      </c>
      <c r="E158" s="247" t="s">
        <v>218</v>
      </c>
      <c r="F158" s="247"/>
      <c r="G158" s="132" t="s">
        <v>280</v>
      </c>
      <c r="H158" s="133">
        <v>7</v>
      </c>
      <c r="I158" s="134">
        <v>0.96</v>
      </c>
      <c r="J158" s="134">
        <v>6.72</v>
      </c>
    </row>
    <row r="159" spans="1:10" ht="26.4" customHeight="1" x14ac:dyDescent="0.3">
      <c r="A159" s="130" t="s">
        <v>215</v>
      </c>
      <c r="B159" s="131" t="s">
        <v>295</v>
      </c>
      <c r="C159" s="130" t="s">
        <v>31</v>
      </c>
      <c r="D159" s="130" t="s">
        <v>296</v>
      </c>
      <c r="E159" s="247" t="s">
        <v>218</v>
      </c>
      <c r="F159" s="247"/>
      <c r="G159" s="132" t="s">
        <v>58</v>
      </c>
      <c r="H159" s="133">
        <v>3.15</v>
      </c>
      <c r="I159" s="134">
        <v>36</v>
      </c>
      <c r="J159" s="134">
        <v>113.4</v>
      </c>
    </row>
    <row r="160" spans="1:10" ht="14.4" customHeight="1" x14ac:dyDescent="0.3">
      <c r="A160" s="130" t="s">
        <v>215</v>
      </c>
      <c r="B160" s="131" t="s">
        <v>297</v>
      </c>
      <c r="C160" s="130" t="s">
        <v>31</v>
      </c>
      <c r="D160" s="130" t="s">
        <v>298</v>
      </c>
      <c r="E160" s="247" t="s">
        <v>218</v>
      </c>
      <c r="F160" s="247"/>
      <c r="G160" s="132" t="s">
        <v>58</v>
      </c>
      <c r="H160" s="133">
        <v>1</v>
      </c>
      <c r="I160" s="134">
        <v>106.72</v>
      </c>
      <c r="J160" s="134">
        <v>106.72</v>
      </c>
    </row>
    <row r="161" spans="1:10" ht="14.4" customHeight="1" x14ac:dyDescent="0.3">
      <c r="A161" s="130" t="s">
        <v>215</v>
      </c>
      <c r="B161" s="131" t="s">
        <v>299</v>
      </c>
      <c r="C161" s="130" t="s">
        <v>31</v>
      </c>
      <c r="D161" s="130" t="s">
        <v>300</v>
      </c>
      <c r="E161" s="247" t="s">
        <v>218</v>
      </c>
      <c r="F161" s="247"/>
      <c r="G161" s="132" t="s">
        <v>58</v>
      </c>
      <c r="H161" s="133">
        <v>1</v>
      </c>
      <c r="I161" s="134">
        <v>103.27</v>
      </c>
      <c r="J161" s="134">
        <v>103.27</v>
      </c>
    </row>
    <row r="162" spans="1:10" ht="14.4" customHeight="1" x14ac:dyDescent="0.3">
      <c r="A162" s="130" t="s">
        <v>215</v>
      </c>
      <c r="B162" s="131" t="s">
        <v>301</v>
      </c>
      <c r="C162" s="130" t="s">
        <v>31</v>
      </c>
      <c r="D162" s="130" t="s">
        <v>302</v>
      </c>
      <c r="E162" s="247" t="s">
        <v>218</v>
      </c>
      <c r="F162" s="247"/>
      <c r="G162" s="132" t="s">
        <v>58</v>
      </c>
      <c r="H162" s="133">
        <v>7</v>
      </c>
      <c r="I162" s="134">
        <v>143</v>
      </c>
      <c r="J162" s="134">
        <v>1001</v>
      </c>
    </row>
    <row r="163" spans="1:10" x14ac:dyDescent="0.3">
      <c r="A163" s="124"/>
      <c r="B163" s="124"/>
      <c r="C163" s="124"/>
      <c r="D163" s="124"/>
      <c r="E163" s="124" t="s">
        <v>199</v>
      </c>
      <c r="F163" s="125">
        <v>83.61</v>
      </c>
      <c r="G163" s="124" t="s">
        <v>200</v>
      </c>
      <c r="H163" s="125">
        <v>0</v>
      </c>
      <c r="I163" s="124" t="s">
        <v>201</v>
      </c>
      <c r="J163" s="125">
        <v>83.61</v>
      </c>
    </row>
    <row r="164" spans="1:10" ht="26.4" customHeight="1" x14ac:dyDescent="0.3">
      <c r="A164" s="124"/>
      <c r="B164" s="124"/>
      <c r="C164" s="124"/>
      <c r="D164" s="124"/>
      <c r="E164" s="124" t="s">
        <v>202</v>
      </c>
      <c r="F164" s="125">
        <v>0</v>
      </c>
      <c r="G164" s="124"/>
      <c r="H164" s="246" t="s">
        <v>203</v>
      </c>
      <c r="I164" s="246"/>
      <c r="J164" s="125">
        <v>1747.5</v>
      </c>
    </row>
    <row r="165" spans="1:10" x14ac:dyDescent="0.3">
      <c r="A165" s="126"/>
      <c r="B165" s="126"/>
      <c r="C165" s="126"/>
      <c r="D165" s="126"/>
      <c r="E165" s="126"/>
      <c r="F165" s="126"/>
      <c r="G165" s="126" t="s">
        <v>204</v>
      </c>
      <c r="H165" s="127">
        <v>7</v>
      </c>
      <c r="I165" s="126" t="s">
        <v>205</v>
      </c>
      <c r="J165" s="128">
        <v>12232.5</v>
      </c>
    </row>
    <row r="166" spans="1:10" x14ac:dyDescent="0.3">
      <c r="A166" s="129"/>
      <c r="B166" s="129"/>
      <c r="C166" s="129"/>
      <c r="D166" s="129"/>
      <c r="E166" s="129"/>
      <c r="F166" s="129"/>
      <c r="G166" s="129"/>
      <c r="H166" s="129"/>
      <c r="I166" s="129"/>
      <c r="J166" s="129"/>
    </row>
    <row r="167" spans="1:10" ht="14.4" customHeight="1" x14ac:dyDescent="0.3">
      <c r="A167" s="111" t="s">
        <v>105</v>
      </c>
      <c r="B167" s="112" t="s">
        <v>183</v>
      </c>
      <c r="C167" s="111" t="s">
        <v>184</v>
      </c>
      <c r="D167" s="111" t="s">
        <v>185</v>
      </c>
      <c r="E167" s="243" t="s">
        <v>186</v>
      </c>
      <c r="F167" s="243"/>
      <c r="G167" s="113" t="s">
        <v>187</v>
      </c>
      <c r="H167" s="112" t="s">
        <v>188</v>
      </c>
      <c r="I167" s="112" t="s">
        <v>189</v>
      </c>
      <c r="J167" s="112" t="s">
        <v>190</v>
      </c>
    </row>
    <row r="168" spans="1:10" ht="14.4" customHeight="1" x14ac:dyDescent="0.3">
      <c r="A168" s="114" t="s">
        <v>191</v>
      </c>
      <c r="B168" s="115" t="s">
        <v>106</v>
      </c>
      <c r="C168" s="114" t="s">
        <v>31</v>
      </c>
      <c r="D168" s="114" t="s">
        <v>107</v>
      </c>
      <c r="E168" s="244" t="s">
        <v>192</v>
      </c>
      <c r="F168" s="244"/>
      <c r="G168" s="116" t="s">
        <v>58</v>
      </c>
      <c r="H168" s="117">
        <v>1</v>
      </c>
      <c r="I168" s="118">
        <v>6.9</v>
      </c>
      <c r="J168" s="118">
        <v>6.9</v>
      </c>
    </row>
    <row r="169" spans="1:10" ht="26.4" customHeight="1" x14ac:dyDescent="0.3">
      <c r="A169" s="119" t="s">
        <v>193</v>
      </c>
      <c r="B169" s="120" t="s">
        <v>242</v>
      </c>
      <c r="C169" s="119" t="s">
        <v>39</v>
      </c>
      <c r="D169" s="119" t="s">
        <v>243</v>
      </c>
      <c r="E169" s="245" t="s">
        <v>192</v>
      </c>
      <c r="F169" s="245"/>
      <c r="G169" s="121" t="s">
        <v>196</v>
      </c>
      <c r="H169" s="122">
        <v>0.17</v>
      </c>
      <c r="I169" s="123">
        <v>14.15</v>
      </c>
      <c r="J169" s="123">
        <v>2.4</v>
      </c>
    </row>
    <row r="170" spans="1:10" ht="26.4" customHeight="1" x14ac:dyDescent="0.3">
      <c r="A170" s="130" t="s">
        <v>215</v>
      </c>
      <c r="B170" s="131" t="s">
        <v>303</v>
      </c>
      <c r="C170" s="130" t="s">
        <v>31</v>
      </c>
      <c r="D170" s="130" t="s">
        <v>124</v>
      </c>
      <c r="E170" s="247" t="s">
        <v>218</v>
      </c>
      <c r="F170" s="247"/>
      <c r="G170" s="132" t="s">
        <v>58</v>
      </c>
      <c r="H170" s="133">
        <v>1</v>
      </c>
      <c r="I170" s="134">
        <v>4.5</v>
      </c>
      <c r="J170" s="134">
        <v>4.5</v>
      </c>
    </row>
    <row r="171" spans="1:10" x14ac:dyDescent="0.3">
      <c r="A171" s="124"/>
      <c r="B171" s="124"/>
      <c r="C171" s="124"/>
      <c r="D171" s="124"/>
      <c r="E171" s="124" t="s">
        <v>199</v>
      </c>
      <c r="F171" s="125">
        <v>1.8</v>
      </c>
      <c r="G171" s="124" t="s">
        <v>200</v>
      </c>
      <c r="H171" s="125">
        <v>0</v>
      </c>
      <c r="I171" s="124" t="s">
        <v>201</v>
      </c>
      <c r="J171" s="125">
        <v>1.8</v>
      </c>
    </row>
    <row r="172" spans="1:10" ht="26.4" customHeight="1" x14ac:dyDescent="0.3">
      <c r="A172" s="124"/>
      <c r="B172" s="124"/>
      <c r="C172" s="124"/>
      <c r="D172" s="124"/>
      <c r="E172" s="124" t="s">
        <v>202</v>
      </c>
      <c r="F172" s="125">
        <v>0</v>
      </c>
      <c r="G172" s="124"/>
      <c r="H172" s="246" t="s">
        <v>203</v>
      </c>
      <c r="I172" s="246"/>
      <c r="J172" s="125">
        <v>6.9</v>
      </c>
    </row>
    <row r="173" spans="1:10" x14ac:dyDescent="0.3">
      <c r="A173" s="126"/>
      <c r="B173" s="126"/>
      <c r="C173" s="126"/>
      <c r="D173" s="126"/>
      <c r="E173" s="126"/>
      <c r="F173" s="126"/>
      <c r="G173" s="126" t="s">
        <v>204</v>
      </c>
      <c r="H173" s="127">
        <v>82</v>
      </c>
      <c r="I173" s="126" t="s">
        <v>205</v>
      </c>
      <c r="J173" s="128">
        <v>565.79999999999995</v>
      </c>
    </row>
    <row r="174" spans="1:10" x14ac:dyDescent="0.3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</row>
    <row r="175" spans="1:10" x14ac:dyDescent="0.3">
      <c r="A175" s="108" t="s">
        <v>108</v>
      </c>
      <c r="B175" s="108"/>
      <c r="C175" s="108"/>
      <c r="D175" s="108" t="s">
        <v>109</v>
      </c>
      <c r="E175" s="108"/>
      <c r="F175" s="242"/>
      <c r="G175" s="242"/>
      <c r="H175" s="109"/>
      <c r="I175" s="108"/>
      <c r="J175" s="110">
        <v>91878.56</v>
      </c>
    </row>
    <row r="176" spans="1:10" ht="14.4" customHeight="1" x14ac:dyDescent="0.3">
      <c r="A176" s="111" t="s">
        <v>110</v>
      </c>
      <c r="B176" s="112" t="s">
        <v>183</v>
      </c>
      <c r="C176" s="111" t="s">
        <v>184</v>
      </c>
      <c r="D176" s="111" t="s">
        <v>185</v>
      </c>
      <c r="E176" s="243" t="s">
        <v>186</v>
      </c>
      <c r="F176" s="243"/>
      <c r="G176" s="113" t="s">
        <v>187</v>
      </c>
      <c r="H176" s="112" t="s">
        <v>188</v>
      </c>
      <c r="I176" s="112" t="s">
        <v>189</v>
      </c>
      <c r="J176" s="112" t="s">
        <v>190</v>
      </c>
    </row>
    <row r="177" spans="1:10" ht="14.4" customHeight="1" x14ac:dyDescent="0.3">
      <c r="A177" s="114" t="s">
        <v>191</v>
      </c>
      <c r="B177" s="115" t="s">
        <v>111</v>
      </c>
      <c r="C177" s="114" t="s">
        <v>56</v>
      </c>
      <c r="D177" s="114" t="s">
        <v>112</v>
      </c>
      <c r="E177" s="244" t="s">
        <v>304</v>
      </c>
      <c r="F177" s="244"/>
      <c r="G177" s="116" t="s">
        <v>33</v>
      </c>
      <c r="H177" s="117">
        <v>1</v>
      </c>
      <c r="I177" s="118">
        <v>15.22</v>
      </c>
      <c r="J177" s="118">
        <v>15.22</v>
      </c>
    </row>
    <row r="178" spans="1:10" ht="14.4" customHeight="1" x14ac:dyDescent="0.3">
      <c r="A178" s="130" t="s">
        <v>215</v>
      </c>
      <c r="B178" s="131" t="s">
        <v>305</v>
      </c>
      <c r="C178" s="130" t="s">
        <v>56</v>
      </c>
      <c r="D178" s="130" t="s">
        <v>306</v>
      </c>
      <c r="E178" s="247" t="s">
        <v>288</v>
      </c>
      <c r="F178" s="247"/>
      <c r="G178" s="132" t="s">
        <v>196</v>
      </c>
      <c r="H178" s="133">
        <v>0.08</v>
      </c>
      <c r="I178" s="134">
        <v>12.21</v>
      </c>
      <c r="J178" s="134">
        <v>0.97</v>
      </c>
    </row>
    <row r="179" spans="1:10" ht="14.4" customHeight="1" x14ac:dyDescent="0.3">
      <c r="A179" s="130" t="s">
        <v>215</v>
      </c>
      <c r="B179" s="131" t="s">
        <v>307</v>
      </c>
      <c r="C179" s="130" t="s">
        <v>56</v>
      </c>
      <c r="D179" s="130" t="s">
        <v>308</v>
      </c>
      <c r="E179" s="247" t="s">
        <v>288</v>
      </c>
      <c r="F179" s="247"/>
      <c r="G179" s="132" t="s">
        <v>196</v>
      </c>
      <c r="H179" s="133">
        <v>0.08</v>
      </c>
      <c r="I179" s="134">
        <v>16.98</v>
      </c>
      <c r="J179" s="134">
        <v>1.35</v>
      </c>
    </row>
    <row r="180" spans="1:10" ht="14.4" customHeight="1" x14ac:dyDescent="0.3">
      <c r="A180" s="130" t="s">
        <v>215</v>
      </c>
      <c r="B180" s="131" t="s">
        <v>309</v>
      </c>
      <c r="C180" s="130" t="s">
        <v>56</v>
      </c>
      <c r="D180" s="130" t="s">
        <v>310</v>
      </c>
      <c r="E180" s="247" t="s">
        <v>218</v>
      </c>
      <c r="F180" s="247"/>
      <c r="G180" s="132" t="s">
        <v>33</v>
      </c>
      <c r="H180" s="133">
        <v>1</v>
      </c>
      <c r="I180" s="134">
        <v>12.9</v>
      </c>
      <c r="J180" s="134">
        <v>12.9</v>
      </c>
    </row>
    <row r="181" spans="1:10" x14ac:dyDescent="0.3">
      <c r="A181" s="124"/>
      <c r="B181" s="124"/>
      <c r="C181" s="124"/>
      <c r="D181" s="124"/>
      <c r="E181" s="124" t="s">
        <v>199</v>
      </c>
      <c r="F181" s="125">
        <v>2.3199999999999998</v>
      </c>
      <c r="G181" s="124" t="s">
        <v>200</v>
      </c>
      <c r="H181" s="125">
        <v>0</v>
      </c>
      <c r="I181" s="124" t="s">
        <v>201</v>
      </c>
      <c r="J181" s="125">
        <v>2.3199999999999998</v>
      </c>
    </row>
    <row r="182" spans="1:10" ht="26.4" customHeight="1" x14ac:dyDescent="0.3">
      <c r="A182" s="124"/>
      <c r="B182" s="124"/>
      <c r="C182" s="124"/>
      <c r="D182" s="124"/>
      <c r="E182" s="124" t="s">
        <v>202</v>
      </c>
      <c r="F182" s="125">
        <v>0</v>
      </c>
      <c r="G182" s="124"/>
      <c r="H182" s="246" t="s">
        <v>203</v>
      </c>
      <c r="I182" s="246"/>
      <c r="J182" s="125">
        <v>15.22</v>
      </c>
    </row>
    <row r="183" spans="1:10" x14ac:dyDescent="0.3">
      <c r="A183" s="126"/>
      <c r="B183" s="126"/>
      <c r="C183" s="126"/>
      <c r="D183" s="126"/>
      <c r="E183" s="126"/>
      <c r="F183" s="126"/>
      <c r="G183" s="126" t="s">
        <v>204</v>
      </c>
      <c r="H183" s="127">
        <v>3990</v>
      </c>
      <c r="I183" s="126" t="s">
        <v>205</v>
      </c>
      <c r="J183" s="128">
        <v>60727.8</v>
      </c>
    </row>
    <row r="184" spans="1:10" x14ac:dyDescent="0.3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</row>
    <row r="185" spans="1:10" ht="14.4" customHeight="1" x14ac:dyDescent="0.3">
      <c r="A185" s="111" t="s">
        <v>113</v>
      </c>
      <c r="B185" s="112" t="s">
        <v>183</v>
      </c>
      <c r="C185" s="111" t="s">
        <v>184</v>
      </c>
      <c r="D185" s="111" t="s">
        <v>185</v>
      </c>
      <c r="E185" s="243" t="s">
        <v>186</v>
      </c>
      <c r="F185" s="243"/>
      <c r="G185" s="113" t="s">
        <v>187</v>
      </c>
      <c r="H185" s="112" t="s">
        <v>188</v>
      </c>
      <c r="I185" s="112" t="s">
        <v>189</v>
      </c>
      <c r="J185" s="112" t="s">
        <v>190</v>
      </c>
    </row>
    <row r="186" spans="1:10" ht="105.6" customHeight="1" x14ac:dyDescent="0.3">
      <c r="A186" s="114" t="s">
        <v>191</v>
      </c>
      <c r="B186" s="115" t="s">
        <v>114</v>
      </c>
      <c r="C186" s="114" t="s">
        <v>31</v>
      </c>
      <c r="D186" s="114" t="s">
        <v>115</v>
      </c>
      <c r="E186" s="244" t="s">
        <v>237</v>
      </c>
      <c r="F186" s="244"/>
      <c r="G186" s="116" t="s">
        <v>58</v>
      </c>
      <c r="H186" s="117">
        <v>1</v>
      </c>
      <c r="I186" s="118">
        <v>7.16</v>
      </c>
      <c r="J186" s="118">
        <v>7.16</v>
      </c>
    </row>
    <row r="187" spans="1:10" ht="26.4" customHeight="1" x14ac:dyDescent="0.3">
      <c r="A187" s="119" t="s">
        <v>193</v>
      </c>
      <c r="B187" s="120" t="s">
        <v>242</v>
      </c>
      <c r="C187" s="119" t="s">
        <v>39</v>
      </c>
      <c r="D187" s="119" t="s">
        <v>243</v>
      </c>
      <c r="E187" s="245" t="s">
        <v>192</v>
      </c>
      <c r="F187" s="245"/>
      <c r="G187" s="121" t="s">
        <v>196</v>
      </c>
      <c r="H187" s="122">
        <v>0.33</v>
      </c>
      <c r="I187" s="123">
        <v>14.15</v>
      </c>
      <c r="J187" s="123">
        <v>4.66</v>
      </c>
    </row>
    <row r="188" spans="1:10" ht="14.4" customHeight="1" x14ac:dyDescent="0.3">
      <c r="A188" s="130" t="s">
        <v>215</v>
      </c>
      <c r="B188" s="131" t="s">
        <v>311</v>
      </c>
      <c r="C188" s="130" t="s">
        <v>31</v>
      </c>
      <c r="D188" s="130" t="s">
        <v>115</v>
      </c>
      <c r="E188" s="247" t="s">
        <v>218</v>
      </c>
      <c r="F188" s="247"/>
      <c r="G188" s="132" t="s">
        <v>58</v>
      </c>
      <c r="H188" s="133">
        <v>1</v>
      </c>
      <c r="I188" s="134">
        <v>2.5</v>
      </c>
      <c r="J188" s="134">
        <v>2.5</v>
      </c>
    </row>
    <row r="189" spans="1:10" x14ac:dyDescent="0.3">
      <c r="A189" s="124"/>
      <c r="B189" s="124"/>
      <c r="C189" s="124"/>
      <c r="D189" s="124"/>
      <c r="E189" s="124" t="s">
        <v>199</v>
      </c>
      <c r="F189" s="125">
        <v>3.5</v>
      </c>
      <c r="G189" s="124" t="s">
        <v>200</v>
      </c>
      <c r="H189" s="125">
        <v>0</v>
      </c>
      <c r="I189" s="124" t="s">
        <v>201</v>
      </c>
      <c r="J189" s="125">
        <v>3.5</v>
      </c>
    </row>
    <row r="190" spans="1:10" ht="26.4" customHeight="1" x14ac:dyDescent="0.3">
      <c r="A190" s="124"/>
      <c r="B190" s="124"/>
      <c r="C190" s="124"/>
      <c r="D190" s="124"/>
      <c r="E190" s="124" t="s">
        <v>202</v>
      </c>
      <c r="F190" s="125">
        <v>0</v>
      </c>
      <c r="G190" s="124"/>
      <c r="H190" s="246" t="s">
        <v>203</v>
      </c>
      <c r="I190" s="246"/>
      <c r="J190" s="125">
        <v>7.16</v>
      </c>
    </row>
    <row r="191" spans="1:10" x14ac:dyDescent="0.3">
      <c r="A191" s="126"/>
      <c r="B191" s="126"/>
      <c r="C191" s="126"/>
      <c r="D191" s="126"/>
      <c r="E191" s="126"/>
      <c r="F191" s="126"/>
      <c r="G191" s="126" t="s">
        <v>204</v>
      </c>
      <c r="H191" s="127">
        <v>130</v>
      </c>
      <c r="I191" s="126" t="s">
        <v>205</v>
      </c>
      <c r="J191" s="128">
        <v>930.8</v>
      </c>
    </row>
    <row r="192" spans="1:10" x14ac:dyDescent="0.3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</row>
    <row r="193" spans="1:10" ht="14.4" customHeight="1" x14ac:dyDescent="0.3">
      <c r="A193" s="111" t="s">
        <v>116</v>
      </c>
      <c r="B193" s="112" t="s">
        <v>183</v>
      </c>
      <c r="C193" s="111" t="s">
        <v>184</v>
      </c>
      <c r="D193" s="111" t="s">
        <v>185</v>
      </c>
      <c r="E193" s="243" t="s">
        <v>186</v>
      </c>
      <c r="F193" s="243"/>
      <c r="G193" s="113" t="s">
        <v>187</v>
      </c>
      <c r="H193" s="112" t="s">
        <v>188</v>
      </c>
      <c r="I193" s="112" t="s">
        <v>189</v>
      </c>
      <c r="J193" s="112" t="s">
        <v>190</v>
      </c>
    </row>
    <row r="194" spans="1:10" ht="79.2" customHeight="1" x14ac:dyDescent="0.3">
      <c r="A194" s="114" t="s">
        <v>191</v>
      </c>
      <c r="B194" s="115" t="s">
        <v>117</v>
      </c>
      <c r="C194" s="114" t="s">
        <v>31</v>
      </c>
      <c r="D194" s="114" t="s">
        <v>118</v>
      </c>
      <c r="E194" s="244" t="s">
        <v>237</v>
      </c>
      <c r="F194" s="244"/>
      <c r="G194" s="116" t="s">
        <v>58</v>
      </c>
      <c r="H194" s="117">
        <v>1</v>
      </c>
      <c r="I194" s="118">
        <v>8.24</v>
      </c>
      <c r="J194" s="118">
        <v>8.24</v>
      </c>
    </row>
    <row r="195" spans="1:10" ht="26.4" customHeight="1" x14ac:dyDescent="0.3">
      <c r="A195" s="119" t="s">
        <v>193</v>
      </c>
      <c r="B195" s="120" t="s">
        <v>242</v>
      </c>
      <c r="C195" s="119" t="s">
        <v>39</v>
      </c>
      <c r="D195" s="119" t="s">
        <v>243</v>
      </c>
      <c r="E195" s="245" t="s">
        <v>192</v>
      </c>
      <c r="F195" s="245"/>
      <c r="G195" s="121" t="s">
        <v>196</v>
      </c>
      <c r="H195" s="122">
        <v>0.33</v>
      </c>
      <c r="I195" s="123">
        <v>14.15</v>
      </c>
      <c r="J195" s="123">
        <v>4.66</v>
      </c>
    </row>
    <row r="196" spans="1:10" ht="14.4" customHeight="1" x14ac:dyDescent="0.3">
      <c r="A196" s="130" t="s">
        <v>215</v>
      </c>
      <c r="B196" s="131" t="s">
        <v>291</v>
      </c>
      <c r="C196" s="130" t="s">
        <v>31</v>
      </c>
      <c r="D196" s="130" t="s">
        <v>292</v>
      </c>
      <c r="E196" s="247" t="s">
        <v>218</v>
      </c>
      <c r="F196" s="247"/>
      <c r="G196" s="132" t="s">
        <v>33</v>
      </c>
      <c r="H196" s="133">
        <v>1</v>
      </c>
      <c r="I196" s="134">
        <v>2.2599999999999998</v>
      </c>
      <c r="J196" s="134">
        <v>2.2599999999999998</v>
      </c>
    </row>
    <row r="197" spans="1:10" ht="14.4" customHeight="1" x14ac:dyDescent="0.3">
      <c r="A197" s="130" t="s">
        <v>215</v>
      </c>
      <c r="B197" s="131" t="s">
        <v>293</v>
      </c>
      <c r="C197" s="130" t="s">
        <v>31</v>
      </c>
      <c r="D197" s="130" t="s">
        <v>294</v>
      </c>
      <c r="E197" s="247" t="s">
        <v>218</v>
      </c>
      <c r="F197" s="247"/>
      <c r="G197" s="132" t="s">
        <v>58</v>
      </c>
      <c r="H197" s="133">
        <v>1</v>
      </c>
      <c r="I197" s="134">
        <v>1.32</v>
      </c>
      <c r="J197" s="134">
        <v>1.32</v>
      </c>
    </row>
    <row r="198" spans="1:10" x14ac:dyDescent="0.3">
      <c r="A198" s="124"/>
      <c r="B198" s="124"/>
      <c r="C198" s="124"/>
      <c r="D198" s="124"/>
      <c r="E198" s="124" t="s">
        <v>199</v>
      </c>
      <c r="F198" s="125">
        <v>3.5</v>
      </c>
      <c r="G198" s="124" t="s">
        <v>200</v>
      </c>
      <c r="H198" s="125">
        <v>0</v>
      </c>
      <c r="I198" s="124" t="s">
        <v>201</v>
      </c>
      <c r="J198" s="125">
        <v>3.5</v>
      </c>
    </row>
    <row r="199" spans="1:10" ht="26.4" customHeight="1" x14ac:dyDescent="0.3">
      <c r="A199" s="124"/>
      <c r="B199" s="124"/>
      <c r="C199" s="124"/>
      <c r="D199" s="124"/>
      <c r="E199" s="124" t="s">
        <v>202</v>
      </c>
      <c r="F199" s="125">
        <v>0</v>
      </c>
      <c r="G199" s="124"/>
      <c r="H199" s="246" t="s">
        <v>203</v>
      </c>
      <c r="I199" s="246"/>
      <c r="J199" s="125">
        <v>8.24</v>
      </c>
    </row>
    <row r="200" spans="1:10" x14ac:dyDescent="0.3">
      <c r="A200" s="126"/>
      <c r="B200" s="126"/>
      <c r="C200" s="126"/>
      <c r="D200" s="126"/>
      <c r="E200" s="126"/>
      <c r="F200" s="126"/>
      <c r="G200" s="126" t="s">
        <v>204</v>
      </c>
      <c r="H200" s="127">
        <v>46</v>
      </c>
      <c r="I200" s="126" t="s">
        <v>205</v>
      </c>
      <c r="J200" s="128">
        <v>379.04</v>
      </c>
    </row>
    <row r="201" spans="1:10" x14ac:dyDescent="0.3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</row>
    <row r="202" spans="1:10" ht="14.4" customHeight="1" x14ac:dyDescent="0.3">
      <c r="A202" s="111" t="s">
        <v>119</v>
      </c>
      <c r="B202" s="112" t="s">
        <v>183</v>
      </c>
      <c r="C202" s="111" t="s">
        <v>184</v>
      </c>
      <c r="D202" s="111" t="s">
        <v>185</v>
      </c>
      <c r="E202" s="243" t="s">
        <v>186</v>
      </c>
      <c r="F202" s="243"/>
      <c r="G202" s="113" t="s">
        <v>187</v>
      </c>
      <c r="H202" s="112" t="s">
        <v>188</v>
      </c>
      <c r="I202" s="112" t="s">
        <v>189</v>
      </c>
      <c r="J202" s="112" t="s">
        <v>190</v>
      </c>
    </row>
    <row r="203" spans="1:10" ht="14.4" customHeight="1" x14ac:dyDescent="0.3">
      <c r="A203" s="114" t="s">
        <v>191</v>
      </c>
      <c r="B203" s="115" t="s">
        <v>120</v>
      </c>
      <c r="C203" s="114" t="s">
        <v>31</v>
      </c>
      <c r="D203" s="114" t="s">
        <v>121</v>
      </c>
      <c r="E203" s="244" t="s">
        <v>192</v>
      </c>
      <c r="F203" s="244"/>
      <c r="G203" s="116" t="s">
        <v>58</v>
      </c>
      <c r="H203" s="117">
        <v>1</v>
      </c>
      <c r="I203" s="118">
        <v>8.01</v>
      </c>
      <c r="J203" s="118">
        <v>8.01</v>
      </c>
    </row>
    <row r="204" spans="1:10" ht="26.4" customHeight="1" x14ac:dyDescent="0.3">
      <c r="A204" s="119" t="s">
        <v>193</v>
      </c>
      <c r="B204" s="120" t="s">
        <v>242</v>
      </c>
      <c r="C204" s="119" t="s">
        <v>39</v>
      </c>
      <c r="D204" s="119" t="s">
        <v>243</v>
      </c>
      <c r="E204" s="245" t="s">
        <v>192</v>
      </c>
      <c r="F204" s="245"/>
      <c r="G204" s="121" t="s">
        <v>196</v>
      </c>
      <c r="H204" s="122">
        <v>8.3000000000000004E-2</v>
      </c>
      <c r="I204" s="123">
        <v>14.15</v>
      </c>
      <c r="J204" s="123">
        <v>1.17</v>
      </c>
    </row>
    <row r="205" spans="1:10" ht="14.4" customHeight="1" x14ac:dyDescent="0.3">
      <c r="A205" s="130" t="s">
        <v>215</v>
      </c>
      <c r="B205" s="131" t="s">
        <v>312</v>
      </c>
      <c r="C205" s="130" t="s">
        <v>31</v>
      </c>
      <c r="D205" s="130" t="s">
        <v>121</v>
      </c>
      <c r="E205" s="247" t="s">
        <v>218</v>
      </c>
      <c r="F205" s="247"/>
      <c r="G205" s="132" t="s">
        <v>58</v>
      </c>
      <c r="H205" s="133">
        <v>1</v>
      </c>
      <c r="I205" s="134">
        <v>6.84</v>
      </c>
      <c r="J205" s="134">
        <v>6.84</v>
      </c>
    </row>
    <row r="206" spans="1:10" x14ac:dyDescent="0.3">
      <c r="A206" s="124"/>
      <c r="B206" s="124"/>
      <c r="C206" s="124"/>
      <c r="D206" s="124"/>
      <c r="E206" s="124" t="s">
        <v>199</v>
      </c>
      <c r="F206" s="125">
        <v>0.88</v>
      </c>
      <c r="G206" s="124" t="s">
        <v>200</v>
      </c>
      <c r="H206" s="125">
        <v>0</v>
      </c>
      <c r="I206" s="124" t="s">
        <v>201</v>
      </c>
      <c r="J206" s="125">
        <v>0.88</v>
      </c>
    </row>
    <row r="207" spans="1:10" ht="26.4" customHeight="1" x14ac:dyDescent="0.3">
      <c r="A207" s="124"/>
      <c r="B207" s="124"/>
      <c r="C207" s="124"/>
      <c r="D207" s="124"/>
      <c r="E207" s="124" t="s">
        <v>202</v>
      </c>
      <c r="F207" s="125">
        <v>0</v>
      </c>
      <c r="G207" s="124"/>
      <c r="H207" s="246" t="s">
        <v>203</v>
      </c>
      <c r="I207" s="246"/>
      <c r="J207" s="125">
        <v>8.01</v>
      </c>
    </row>
    <row r="208" spans="1:10" x14ac:dyDescent="0.3">
      <c r="A208" s="126"/>
      <c r="B208" s="126"/>
      <c r="C208" s="126"/>
      <c r="D208" s="126"/>
      <c r="E208" s="126"/>
      <c r="F208" s="126"/>
      <c r="G208" s="126" t="s">
        <v>204</v>
      </c>
      <c r="H208" s="127">
        <v>22</v>
      </c>
      <c r="I208" s="126" t="s">
        <v>205</v>
      </c>
      <c r="J208" s="128">
        <v>176.22</v>
      </c>
    </row>
    <row r="209" spans="1:10" x14ac:dyDescent="0.3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</row>
    <row r="210" spans="1:10" ht="14.4" customHeight="1" x14ac:dyDescent="0.3">
      <c r="A210" s="111" t="s">
        <v>122</v>
      </c>
      <c r="B210" s="112" t="s">
        <v>183</v>
      </c>
      <c r="C210" s="111" t="s">
        <v>184</v>
      </c>
      <c r="D210" s="111" t="s">
        <v>185</v>
      </c>
      <c r="E210" s="243" t="s">
        <v>186</v>
      </c>
      <c r="F210" s="243"/>
      <c r="G210" s="113" t="s">
        <v>187</v>
      </c>
      <c r="H210" s="112" t="s">
        <v>188</v>
      </c>
      <c r="I210" s="112" t="s">
        <v>189</v>
      </c>
      <c r="J210" s="112" t="s">
        <v>190</v>
      </c>
    </row>
    <row r="211" spans="1:10" ht="26.4" customHeight="1" x14ac:dyDescent="0.3">
      <c r="A211" s="114" t="s">
        <v>191</v>
      </c>
      <c r="B211" s="115" t="s">
        <v>123</v>
      </c>
      <c r="C211" s="114" t="s">
        <v>31</v>
      </c>
      <c r="D211" s="114" t="s">
        <v>124</v>
      </c>
      <c r="E211" s="244" t="s">
        <v>276</v>
      </c>
      <c r="F211" s="244"/>
      <c r="G211" s="116" t="s">
        <v>58</v>
      </c>
      <c r="H211" s="117">
        <v>1</v>
      </c>
      <c r="I211" s="118">
        <v>6.9</v>
      </c>
      <c r="J211" s="118">
        <v>6.9</v>
      </c>
    </row>
    <row r="212" spans="1:10" ht="26.4" customHeight="1" x14ac:dyDescent="0.3">
      <c r="A212" s="119" t="s">
        <v>193</v>
      </c>
      <c r="B212" s="120" t="s">
        <v>242</v>
      </c>
      <c r="C212" s="119" t="s">
        <v>39</v>
      </c>
      <c r="D212" s="119" t="s">
        <v>243</v>
      </c>
      <c r="E212" s="245" t="s">
        <v>192</v>
      </c>
      <c r="F212" s="245"/>
      <c r="G212" s="121" t="s">
        <v>196</v>
      </c>
      <c r="H212" s="122">
        <v>0.17</v>
      </c>
      <c r="I212" s="123">
        <v>14.15</v>
      </c>
      <c r="J212" s="123">
        <v>2.4</v>
      </c>
    </row>
    <row r="213" spans="1:10" ht="26.4" customHeight="1" x14ac:dyDescent="0.3">
      <c r="A213" s="130" t="s">
        <v>215</v>
      </c>
      <c r="B213" s="131" t="s">
        <v>303</v>
      </c>
      <c r="C213" s="130" t="s">
        <v>31</v>
      </c>
      <c r="D213" s="130" t="s">
        <v>124</v>
      </c>
      <c r="E213" s="247" t="s">
        <v>218</v>
      </c>
      <c r="F213" s="247"/>
      <c r="G213" s="132" t="s">
        <v>58</v>
      </c>
      <c r="H213" s="133">
        <v>1</v>
      </c>
      <c r="I213" s="134">
        <v>4.5</v>
      </c>
      <c r="J213" s="134">
        <v>4.5</v>
      </c>
    </row>
    <row r="214" spans="1:10" x14ac:dyDescent="0.3">
      <c r="A214" s="124"/>
      <c r="B214" s="124"/>
      <c r="C214" s="124"/>
      <c r="D214" s="124"/>
      <c r="E214" s="124" t="s">
        <v>199</v>
      </c>
      <c r="F214" s="125">
        <v>1.8</v>
      </c>
      <c r="G214" s="124" t="s">
        <v>200</v>
      </c>
      <c r="H214" s="125">
        <v>0</v>
      </c>
      <c r="I214" s="124" t="s">
        <v>201</v>
      </c>
      <c r="J214" s="125">
        <v>1.8</v>
      </c>
    </row>
    <row r="215" spans="1:10" ht="26.4" customHeight="1" x14ac:dyDescent="0.3">
      <c r="A215" s="124"/>
      <c r="B215" s="124"/>
      <c r="C215" s="124"/>
      <c r="D215" s="124"/>
      <c r="E215" s="124" t="s">
        <v>202</v>
      </c>
      <c r="F215" s="125">
        <v>0</v>
      </c>
      <c r="G215" s="124"/>
      <c r="H215" s="246" t="s">
        <v>203</v>
      </c>
      <c r="I215" s="246"/>
      <c r="J215" s="125">
        <v>6.9</v>
      </c>
    </row>
    <row r="216" spans="1:10" x14ac:dyDescent="0.3">
      <c r="A216" s="126"/>
      <c r="B216" s="126"/>
      <c r="C216" s="126"/>
      <c r="D216" s="126"/>
      <c r="E216" s="126"/>
      <c r="F216" s="126"/>
      <c r="G216" s="126" t="s">
        <v>204</v>
      </c>
      <c r="H216" s="127">
        <v>106</v>
      </c>
      <c r="I216" s="126" t="s">
        <v>205</v>
      </c>
      <c r="J216" s="128">
        <v>731.4</v>
      </c>
    </row>
    <row r="217" spans="1:10" x14ac:dyDescent="0.3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</row>
    <row r="218" spans="1:10" ht="14.4" customHeight="1" x14ac:dyDescent="0.3">
      <c r="A218" s="111" t="s">
        <v>125</v>
      </c>
      <c r="B218" s="112" t="s">
        <v>183</v>
      </c>
      <c r="C218" s="111" t="s">
        <v>184</v>
      </c>
      <c r="D218" s="111" t="s">
        <v>185</v>
      </c>
      <c r="E218" s="243" t="s">
        <v>186</v>
      </c>
      <c r="F218" s="243"/>
      <c r="G218" s="113" t="s">
        <v>187</v>
      </c>
      <c r="H218" s="112" t="s">
        <v>188</v>
      </c>
      <c r="I218" s="112" t="s">
        <v>189</v>
      </c>
      <c r="J218" s="112" t="s">
        <v>190</v>
      </c>
    </row>
    <row r="219" spans="1:10" ht="14.4" customHeight="1" x14ac:dyDescent="0.3">
      <c r="A219" s="114" t="s">
        <v>191</v>
      </c>
      <c r="B219" s="115" t="s">
        <v>126</v>
      </c>
      <c r="C219" s="114" t="s">
        <v>31</v>
      </c>
      <c r="D219" s="114" t="s">
        <v>127</v>
      </c>
      <c r="E219" s="244" t="s">
        <v>276</v>
      </c>
      <c r="F219" s="244"/>
      <c r="G219" s="116" t="s">
        <v>58</v>
      </c>
      <c r="H219" s="117">
        <v>1</v>
      </c>
      <c r="I219" s="118">
        <v>1021.01</v>
      </c>
      <c r="J219" s="118">
        <v>1021.01</v>
      </c>
    </row>
    <row r="220" spans="1:10" ht="26.4" customHeight="1" x14ac:dyDescent="0.3">
      <c r="A220" s="119" t="s">
        <v>193</v>
      </c>
      <c r="B220" s="120" t="s">
        <v>242</v>
      </c>
      <c r="C220" s="119" t="s">
        <v>39</v>
      </c>
      <c r="D220" s="119" t="s">
        <v>243</v>
      </c>
      <c r="E220" s="245" t="s">
        <v>192</v>
      </c>
      <c r="F220" s="245"/>
      <c r="G220" s="121" t="s">
        <v>196</v>
      </c>
      <c r="H220" s="122">
        <v>1</v>
      </c>
      <c r="I220" s="123">
        <v>14.15</v>
      </c>
      <c r="J220" s="123">
        <v>14.15</v>
      </c>
    </row>
    <row r="221" spans="1:10" ht="26.4" customHeight="1" x14ac:dyDescent="0.3">
      <c r="A221" s="119" t="s">
        <v>193</v>
      </c>
      <c r="B221" s="120" t="s">
        <v>272</v>
      </c>
      <c r="C221" s="119" t="s">
        <v>39</v>
      </c>
      <c r="D221" s="119" t="s">
        <v>273</v>
      </c>
      <c r="E221" s="245" t="s">
        <v>192</v>
      </c>
      <c r="F221" s="245"/>
      <c r="G221" s="121" t="s">
        <v>196</v>
      </c>
      <c r="H221" s="122">
        <v>1</v>
      </c>
      <c r="I221" s="123">
        <v>20.76</v>
      </c>
      <c r="J221" s="123">
        <v>20.76</v>
      </c>
    </row>
    <row r="222" spans="1:10" ht="14.4" customHeight="1" x14ac:dyDescent="0.3">
      <c r="A222" s="130" t="s">
        <v>215</v>
      </c>
      <c r="B222" s="131" t="s">
        <v>313</v>
      </c>
      <c r="C222" s="130" t="s">
        <v>31</v>
      </c>
      <c r="D222" s="130" t="s">
        <v>127</v>
      </c>
      <c r="E222" s="247" t="s">
        <v>218</v>
      </c>
      <c r="F222" s="247"/>
      <c r="G222" s="132" t="s">
        <v>58</v>
      </c>
      <c r="H222" s="133">
        <v>1</v>
      </c>
      <c r="I222" s="134">
        <v>985.1</v>
      </c>
      <c r="J222" s="134">
        <v>985.1</v>
      </c>
    </row>
    <row r="223" spans="1:10" ht="39.6" customHeight="1" x14ac:dyDescent="0.3">
      <c r="A223" s="130" t="s">
        <v>215</v>
      </c>
      <c r="B223" s="131" t="s">
        <v>314</v>
      </c>
      <c r="C223" s="130" t="s">
        <v>39</v>
      </c>
      <c r="D223" s="130" t="s">
        <v>315</v>
      </c>
      <c r="E223" s="247" t="s">
        <v>218</v>
      </c>
      <c r="F223" s="247"/>
      <c r="G223" s="132" t="s">
        <v>58</v>
      </c>
      <c r="H223" s="133">
        <v>4</v>
      </c>
      <c r="I223" s="134">
        <v>0.25</v>
      </c>
      <c r="J223" s="134">
        <v>1</v>
      </c>
    </row>
    <row r="224" spans="1:10" x14ac:dyDescent="0.3">
      <c r="A224" s="124"/>
      <c r="B224" s="124"/>
      <c r="C224" s="124"/>
      <c r="D224" s="124"/>
      <c r="E224" s="124" t="s">
        <v>199</v>
      </c>
      <c r="F224" s="125">
        <v>27.87</v>
      </c>
      <c r="G224" s="124" t="s">
        <v>200</v>
      </c>
      <c r="H224" s="125">
        <v>0</v>
      </c>
      <c r="I224" s="124" t="s">
        <v>201</v>
      </c>
      <c r="J224" s="125">
        <v>27.87</v>
      </c>
    </row>
    <row r="225" spans="1:10" ht="26.4" customHeight="1" x14ac:dyDescent="0.3">
      <c r="A225" s="124"/>
      <c r="B225" s="124"/>
      <c r="C225" s="124"/>
      <c r="D225" s="124"/>
      <c r="E225" s="124" t="s">
        <v>202</v>
      </c>
      <c r="F225" s="125">
        <v>0</v>
      </c>
      <c r="G225" s="124"/>
      <c r="H225" s="246" t="s">
        <v>203</v>
      </c>
      <c r="I225" s="246"/>
      <c r="J225" s="125">
        <v>1021.01</v>
      </c>
    </row>
    <row r="226" spans="1:10" x14ac:dyDescent="0.3">
      <c r="A226" s="126"/>
      <c r="B226" s="126"/>
      <c r="C226" s="126"/>
      <c r="D226" s="126"/>
      <c r="E226" s="126"/>
      <c r="F226" s="126"/>
      <c r="G226" s="126" t="s">
        <v>204</v>
      </c>
      <c r="H226" s="127">
        <v>22</v>
      </c>
      <c r="I226" s="126" t="s">
        <v>205</v>
      </c>
      <c r="J226" s="128">
        <v>22462.22</v>
      </c>
    </row>
    <row r="227" spans="1:10" x14ac:dyDescent="0.3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</row>
    <row r="228" spans="1:10" ht="14.4" customHeight="1" x14ac:dyDescent="0.3">
      <c r="A228" s="111" t="s">
        <v>128</v>
      </c>
      <c r="B228" s="112" t="s">
        <v>183</v>
      </c>
      <c r="C228" s="111" t="s">
        <v>184</v>
      </c>
      <c r="D228" s="111" t="s">
        <v>185</v>
      </c>
      <c r="E228" s="243" t="s">
        <v>186</v>
      </c>
      <c r="F228" s="243"/>
      <c r="G228" s="113" t="s">
        <v>187</v>
      </c>
      <c r="H228" s="112" t="s">
        <v>188</v>
      </c>
      <c r="I228" s="112" t="s">
        <v>189</v>
      </c>
      <c r="J228" s="112" t="s">
        <v>190</v>
      </c>
    </row>
    <row r="229" spans="1:10" ht="92.4" customHeight="1" x14ac:dyDescent="0.3">
      <c r="A229" s="114" t="s">
        <v>191</v>
      </c>
      <c r="B229" s="115" t="s">
        <v>129</v>
      </c>
      <c r="C229" s="114" t="s">
        <v>31</v>
      </c>
      <c r="D229" s="114" t="s">
        <v>130</v>
      </c>
      <c r="E229" s="244" t="s">
        <v>276</v>
      </c>
      <c r="F229" s="244"/>
      <c r="G229" s="116" t="s">
        <v>58</v>
      </c>
      <c r="H229" s="117">
        <v>1</v>
      </c>
      <c r="I229" s="118">
        <v>157.99</v>
      </c>
      <c r="J229" s="118">
        <v>157.99</v>
      </c>
    </row>
    <row r="230" spans="1:10" ht="26.4" customHeight="1" x14ac:dyDescent="0.3">
      <c r="A230" s="119" t="s">
        <v>193</v>
      </c>
      <c r="B230" s="120" t="s">
        <v>272</v>
      </c>
      <c r="C230" s="119" t="s">
        <v>39</v>
      </c>
      <c r="D230" s="119" t="s">
        <v>273</v>
      </c>
      <c r="E230" s="245" t="s">
        <v>192</v>
      </c>
      <c r="F230" s="245"/>
      <c r="G230" s="121" t="s">
        <v>196</v>
      </c>
      <c r="H230" s="122">
        <v>0.16</v>
      </c>
      <c r="I230" s="123">
        <v>20.76</v>
      </c>
      <c r="J230" s="123">
        <v>3.32</v>
      </c>
    </row>
    <row r="231" spans="1:10" ht="14.4" customHeight="1" x14ac:dyDescent="0.3">
      <c r="A231" s="130" t="s">
        <v>215</v>
      </c>
      <c r="B231" s="131" t="s">
        <v>279</v>
      </c>
      <c r="C231" s="130" t="s">
        <v>31</v>
      </c>
      <c r="D231" s="130" t="s">
        <v>130</v>
      </c>
      <c r="E231" s="247" t="s">
        <v>218</v>
      </c>
      <c r="F231" s="247"/>
      <c r="G231" s="132" t="s">
        <v>280</v>
      </c>
      <c r="H231" s="133">
        <v>1</v>
      </c>
      <c r="I231" s="134">
        <v>105.77</v>
      </c>
      <c r="J231" s="134">
        <v>105.77</v>
      </c>
    </row>
    <row r="232" spans="1:10" ht="14.4" customHeight="1" x14ac:dyDescent="0.3">
      <c r="A232" s="130" t="s">
        <v>215</v>
      </c>
      <c r="B232" s="131" t="s">
        <v>281</v>
      </c>
      <c r="C232" s="130" t="s">
        <v>31</v>
      </c>
      <c r="D232" s="130" t="s">
        <v>282</v>
      </c>
      <c r="E232" s="247" t="s">
        <v>218</v>
      </c>
      <c r="F232" s="247"/>
      <c r="G232" s="132" t="s">
        <v>58</v>
      </c>
      <c r="H232" s="133">
        <v>1</v>
      </c>
      <c r="I232" s="134">
        <v>48.9</v>
      </c>
      <c r="J232" s="134">
        <v>48.9</v>
      </c>
    </row>
    <row r="233" spans="1:10" x14ac:dyDescent="0.3">
      <c r="A233" s="124"/>
      <c r="B233" s="124"/>
      <c r="C233" s="124"/>
      <c r="D233" s="124"/>
      <c r="E233" s="124" t="s">
        <v>199</v>
      </c>
      <c r="F233" s="125">
        <v>2.75</v>
      </c>
      <c r="G233" s="124" t="s">
        <v>200</v>
      </c>
      <c r="H233" s="125">
        <v>0</v>
      </c>
      <c r="I233" s="124" t="s">
        <v>201</v>
      </c>
      <c r="J233" s="125">
        <v>2.75</v>
      </c>
    </row>
    <row r="234" spans="1:10" ht="26.4" customHeight="1" x14ac:dyDescent="0.3">
      <c r="A234" s="124"/>
      <c r="B234" s="124"/>
      <c r="C234" s="124"/>
      <c r="D234" s="124"/>
      <c r="E234" s="124" t="s">
        <v>202</v>
      </c>
      <c r="F234" s="125">
        <v>0</v>
      </c>
      <c r="G234" s="124"/>
      <c r="H234" s="246" t="s">
        <v>203</v>
      </c>
      <c r="I234" s="246"/>
      <c r="J234" s="125">
        <v>157.99</v>
      </c>
    </row>
    <row r="235" spans="1:10" x14ac:dyDescent="0.3">
      <c r="A235" s="126"/>
      <c r="B235" s="126"/>
      <c r="C235" s="126"/>
      <c r="D235" s="126"/>
      <c r="E235" s="126"/>
      <c r="F235" s="126"/>
      <c r="G235" s="126" t="s">
        <v>204</v>
      </c>
      <c r="H235" s="127">
        <v>22</v>
      </c>
      <c r="I235" s="126" t="s">
        <v>205</v>
      </c>
      <c r="J235" s="128">
        <v>3475.78</v>
      </c>
    </row>
    <row r="236" spans="1:10" x14ac:dyDescent="0.3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</row>
    <row r="237" spans="1:10" ht="14.4" customHeight="1" x14ac:dyDescent="0.3">
      <c r="A237" s="111" t="s">
        <v>131</v>
      </c>
      <c r="B237" s="112" t="s">
        <v>183</v>
      </c>
      <c r="C237" s="111" t="s">
        <v>184</v>
      </c>
      <c r="D237" s="111" t="s">
        <v>185</v>
      </c>
      <c r="E237" s="243" t="s">
        <v>186</v>
      </c>
      <c r="F237" s="243"/>
      <c r="G237" s="113" t="s">
        <v>187</v>
      </c>
      <c r="H237" s="112" t="s">
        <v>188</v>
      </c>
      <c r="I237" s="112" t="s">
        <v>189</v>
      </c>
      <c r="J237" s="112" t="s">
        <v>190</v>
      </c>
    </row>
    <row r="238" spans="1:10" ht="14.4" customHeight="1" x14ac:dyDescent="0.3">
      <c r="A238" s="114" t="s">
        <v>191</v>
      </c>
      <c r="B238" s="115" t="s">
        <v>132</v>
      </c>
      <c r="C238" s="114" t="s">
        <v>31</v>
      </c>
      <c r="D238" s="114" t="s">
        <v>101</v>
      </c>
      <c r="E238" s="244" t="s">
        <v>283</v>
      </c>
      <c r="F238" s="244"/>
      <c r="G238" s="116" t="s">
        <v>58</v>
      </c>
      <c r="H238" s="117">
        <v>1</v>
      </c>
      <c r="I238" s="118">
        <v>136.15</v>
      </c>
      <c r="J238" s="118">
        <v>136.15</v>
      </c>
    </row>
    <row r="239" spans="1:10" ht="26.4" customHeight="1" x14ac:dyDescent="0.3">
      <c r="A239" s="119" t="s">
        <v>193</v>
      </c>
      <c r="B239" s="120" t="s">
        <v>272</v>
      </c>
      <c r="C239" s="119" t="s">
        <v>39</v>
      </c>
      <c r="D239" s="119" t="s">
        <v>273</v>
      </c>
      <c r="E239" s="245" t="s">
        <v>192</v>
      </c>
      <c r="F239" s="245"/>
      <c r="G239" s="121" t="s">
        <v>196</v>
      </c>
      <c r="H239" s="122">
        <v>0.25</v>
      </c>
      <c r="I239" s="123">
        <v>20.76</v>
      </c>
      <c r="J239" s="123">
        <v>5.19</v>
      </c>
    </row>
    <row r="240" spans="1:10" ht="14.4" customHeight="1" x14ac:dyDescent="0.3">
      <c r="A240" s="130" t="s">
        <v>215</v>
      </c>
      <c r="B240" s="131" t="s">
        <v>284</v>
      </c>
      <c r="C240" s="130" t="s">
        <v>31</v>
      </c>
      <c r="D240" s="130" t="s">
        <v>285</v>
      </c>
      <c r="E240" s="247" t="s">
        <v>218</v>
      </c>
      <c r="F240" s="247"/>
      <c r="G240" s="132" t="s">
        <v>280</v>
      </c>
      <c r="H240" s="133">
        <v>1</v>
      </c>
      <c r="I240" s="134">
        <v>0.96</v>
      </c>
      <c r="J240" s="134">
        <v>0.96</v>
      </c>
    </row>
    <row r="241" spans="1:10" ht="14.4" customHeight="1" x14ac:dyDescent="0.3">
      <c r="A241" s="130" t="s">
        <v>215</v>
      </c>
      <c r="B241" s="131" t="s">
        <v>286</v>
      </c>
      <c r="C241" s="130" t="s">
        <v>31</v>
      </c>
      <c r="D241" s="130" t="s">
        <v>287</v>
      </c>
      <c r="E241" s="247" t="s">
        <v>288</v>
      </c>
      <c r="F241" s="247"/>
      <c r="G241" s="132" t="s">
        <v>58</v>
      </c>
      <c r="H241" s="133">
        <v>1</v>
      </c>
      <c r="I241" s="134">
        <v>130</v>
      </c>
      <c r="J241" s="134">
        <v>130</v>
      </c>
    </row>
    <row r="242" spans="1:10" x14ac:dyDescent="0.3">
      <c r="A242" s="124"/>
      <c r="B242" s="124"/>
      <c r="C242" s="124"/>
      <c r="D242" s="124"/>
      <c r="E242" s="124" t="s">
        <v>199</v>
      </c>
      <c r="F242" s="125">
        <v>134.31</v>
      </c>
      <c r="G242" s="124" t="s">
        <v>200</v>
      </c>
      <c r="H242" s="125">
        <v>0</v>
      </c>
      <c r="I242" s="124" t="s">
        <v>201</v>
      </c>
      <c r="J242" s="125">
        <v>134.31</v>
      </c>
    </row>
    <row r="243" spans="1:10" ht="26.4" customHeight="1" x14ac:dyDescent="0.3">
      <c r="A243" s="124"/>
      <c r="B243" s="124"/>
      <c r="C243" s="124"/>
      <c r="D243" s="124"/>
      <c r="E243" s="124" t="s">
        <v>202</v>
      </c>
      <c r="F243" s="125">
        <v>0</v>
      </c>
      <c r="G243" s="124"/>
      <c r="H243" s="246" t="s">
        <v>203</v>
      </c>
      <c r="I243" s="246"/>
      <c r="J243" s="125">
        <v>136.15</v>
      </c>
    </row>
    <row r="244" spans="1:10" x14ac:dyDescent="0.3">
      <c r="A244" s="126"/>
      <c r="B244" s="126"/>
      <c r="C244" s="126"/>
      <c r="D244" s="126"/>
      <c r="E244" s="126"/>
      <c r="F244" s="126"/>
      <c r="G244" s="126" t="s">
        <v>204</v>
      </c>
      <c r="H244" s="127">
        <v>22</v>
      </c>
      <c r="I244" s="126" t="s">
        <v>205</v>
      </c>
      <c r="J244" s="128">
        <v>2995.3</v>
      </c>
    </row>
    <row r="245" spans="1:10" x14ac:dyDescent="0.3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</row>
    <row r="246" spans="1:10" x14ac:dyDescent="0.3">
      <c r="A246" s="108" t="s">
        <v>133</v>
      </c>
      <c r="B246" s="108"/>
      <c r="C246" s="108"/>
      <c r="D246" s="108" t="s">
        <v>134</v>
      </c>
      <c r="E246" s="108"/>
      <c r="F246" s="242"/>
      <c r="G246" s="242"/>
      <c r="H246" s="109"/>
      <c r="I246" s="108"/>
      <c r="J246" s="110">
        <v>70850.12</v>
      </c>
    </row>
    <row r="247" spans="1:10" ht="14.4" customHeight="1" x14ac:dyDescent="0.3">
      <c r="A247" s="111" t="s">
        <v>135</v>
      </c>
      <c r="B247" s="112" t="s">
        <v>183</v>
      </c>
      <c r="C247" s="111" t="s">
        <v>184</v>
      </c>
      <c r="D247" s="111" t="s">
        <v>185</v>
      </c>
      <c r="E247" s="243" t="s">
        <v>186</v>
      </c>
      <c r="F247" s="243"/>
      <c r="G247" s="113" t="s">
        <v>187</v>
      </c>
      <c r="H247" s="112" t="s">
        <v>188</v>
      </c>
      <c r="I247" s="112" t="s">
        <v>189</v>
      </c>
      <c r="J247" s="112" t="s">
        <v>190</v>
      </c>
    </row>
    <row r="248" spans="1:10" ht="14.4" customHeight="1" x14ac:dyDescent="0.3">
      <c r="A248" s="114" t="s">
        <v>191</v>
      </c>
      <c r="B248" s="115" t="s">
        <v>136</v>
      </c>
      <c r="C248" s="114" t="s">
        <v>31</v>
      </c>
      <c r="D248" s="114" t="s">
        <v>137</v>
      </c>
      <c r="E248" s="244" t="s">
        <v>276</v>
      </c>
      <c r="F248" s="244"/>
      <c r="G248" s="116" t="s">
        <v>58</v>
      </c>
      <c r="H248" s="117">
        <v>1</v>
      </c>
      <c r="I248" s="118">
        <v>2994.74</v>
      </c>
      <c r="J248" s="118">
        <v>2994.74</v>
      </c>
    </row>
    <row r="249" spans="1:10" ht="39.6" customHeight="1" x14ac:dyDescent="0.3">
      <c r="A249" s="130" t="s">
        <v>215</v>
      </c>
      <c r="B249" s="131" t="s">
        <v>316</v>
      </c>
      <c r="C249" s="130" t="s">
        <v>317</v>
      </c>
      <c r="D249" s="130" t="s">
        <v>318</v>
      </c>
      <c r="E249" s="247" t="s">
        <v>288</v>
      </c>
      <c r="F249" s="247"/>
      <c r="G249" s="132" t="s">
        <v>319</v>
      </c>
      <c r="H249" s="133">
        <v>0.5</v>
      </c>
      <c r="I249" s="134">
        <v>24.77</v>
      </c>
      <c r="J249" s="134">
        <v>12.38</v>
      </c>
    </row>
    <row r="250" spans="1:10" ht="14.4" customHeight="1" x14ac:dyDescent="0.3">
      <c r="A250" s="130" t="s">
        <v>215</v>
      </c>
      <c r="B250" s="131" t="s">
        <v>320</v>
      </c>
      <c r="C250" s="130" t="s">
        <v>31</v>
      </c>
      <c r="D250" s="130" t="s">
        <v>137</v>
      </c>
      <c r="E250" s="247" t="s">
        <v>231</v>
      </c>
      <c r="F250" s="247"/>
      <c r="G250" s="132" t="s">
        <v>58</v>
      </c>
      <c r="H250" s="133">
        <v>1</v>
      </c>
      <c r="I250" s="134">
        <v>2982.36</v>
      </c>
      <c r="J250" s="134">
        <v>2982.36</v>
      </c>
    </row>
    <row r="251" spans="1:10" x14ac:dyDescent="0.3">
      <c r="A251" s="124"/>
      <c r="B251" s="124"/>
      <c r="C251" s="124"/>
      <c r="D251" s="124"/>
      <c r="E251" s="124" t="s">
        <v>199</v>
      </c>
      <c r="F251" s="125">
        <v>12.38</v>
      </c>
      <c r="G251" s="124" t="s">
        <v>200</v>
      </c>
      <c r="H251" s="125">
        <v>0</v>
      </c>
      <c r="I251" s="124" t="s">
        <v>201</v>
      </c>
      <c r="J251" s="125">
        <v>12.38</v>
      </c>
    </row>
    <row r="252" spans="1:10" ht="26.4" customHeight="1" x14ac:dyDescent="0.3">
      <c r="A252" s="124"/>
      <c r="B252" s="124"/>
      <c r="C252" s="124"/>
      <c r="D252" s="124"/>
      <c r="E252" s="124" t="s">
        <v>202</v>
      </c>
      <c r="F252" s="125">
        <v>0</v>
      </c>
      <c r="G252" s="124"/>
      <c r="H252" s="246" t="s">
        <v>203</v>
      </c>
      <c r="I252" s="246"/>
      <c r="J252" s="125">
        <v>2994.74</v>
      </c>
    </row>
    <row r="253" spans="1:10" x14ac:dyDescent="0.3">
      <c r="A253" s="126"/>
      <c r="B253" s="126"/>
      <c r="C253" s="126"/>
      <c r="D253" s="126"/>
      <c r="E253" s="126"/>
      <c r="F253" s="126"/>
      <c r="G253" s="126" t="s">
        <v>204</v>
      </c>
      <c r="H253" s="127">
        <v>22</v>
      </c>
      <c r="I253" s="126" t="s">
        <v>205</v>
      </c>
      <c r="J253" s="128">
        <v>65884.28</v>
      </c>
    </row>
    <row r="254" spans="1:10" x14ac:dyDescent="0.3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</row>
    <row r="255" spans="1:10" ht="14.4" customHeight="1" x14ac:dyDescent="0.3">
      <c r="A255" s="111" t="s">
        <v>138</v>
      </c>
      <c r="B255" s="112" t="s">
        <v>183</v>
      </c>
      <c r="C255" s="111" t="s">
        <v>184</v>
      </c>
      <c r="D255" s="111" t="s">
        <v>185</v>
      </c>
      <c r="E255" s="243" t="s">
        <v>186</v>
      </c>
      <c r="F255" s="243"/>
      <c r="G255" s="113" t="s">
        <v>187</v>
      </c>
      <c r="H255" s="112" t="s">
        <v>188</v>
      </c>
      <c r="I255" s="112" t="s">
        <v>189</v>
      </c>
      <c r="J255" s="112" t="s">
        <v>190</v>
      </c>
    </row>
    <row r="256" spans="1:10" ht="52.8" customHeight="1" x14ac:dyDescent="0.3">
      <c r="A256" s="114" t="s">
        <v>191</v>
      </c>
      <c r="B256" s="115" t="s">
        <v>139</v>
      </c>
      <c r="C256" s="114" t="s">
        <v>31</v>
      </c>
      <c r="D256" s="114" t="s">
        <v>140</v>
      </c>
      <c r="E256" s="244" t="s">
        <v>276</v>
      </c>
      <c r="F256" s="244"/>
      <c r="G256" s="116" t="s">
        <v>58</v>
      </c>
      <c r="H256" s="117">
        <v>1</v>
      </c>
      <c r="I256" s="118">
        <v>225.72</v>
      </c>
      <c r="J256" s="118">
        <v>225.72</v>
      </c>
    </row>
    <row r="257" spans="1:10" ht="14.4" customHeight="1" x14ac:dyDescent="0.3">
      <c r="A257" s="130" t="s">
        <v>215</v>
      </c>
      <c r="B257" s="131" t="s">
        <v>321</v>
      </c>
      <c r="C257" s="130" t="s">
        <v>31</v>
      </c>
      <c r="D257" s="130" t="s">
        <v>140</v>
      </c>
      <c r="E257" s="247" t="s">
        <v>231</v>
      </c>
      <c r="F257" s="247"/>
      <c r="G257" s="132" t="s">
        <v>58</v>
      </c>
      <c r="H257" s="133">
        <v>1</v>
      </c>
      <c r="I257" s="134">
        <v>213.34</v>
      </c>
      <c r="J257" s="134">
        <v>213.34</v>
      </c>
    </row>
    <row r="258" spans="1:10" ht="39.6" customHeight="1" x14ac:dyDescent="0.3">
      <c r="A258" s="130" t="s">
        <v>215</v>
      </c>
      <c r="B258" s="131" t="s">
        <v>316</v>
      </c>
      <c r="C258" s="130" t="s">
        <v>317</v>
      </c>
      <c r="D258" s="130" t="s">
        <v>318</v>
      </c>
      <c r="E258" s="247" t="s">
        <v>288</v>
      </c>
      <c r="F258" s="247"/>
      <c r="G258" s="132" t="s">
        <v>319</v>
      </c>
      <c r="H258" s="133">
        <v>0.5</v>
      </c>
      <c r="I258" s="134">
        <v>24.77</v>
      </c>
      <c r="J258" s="134">
        <v>12.38</v>
      </c>
    </row>
    <row r="259" spans="1:10" x14ac:dyDescent="0.3">
      <c r="A259" s="124"/>
      <c r="B259" s="124"/>
      <c r="C259" s="124"/>
      <c r="D259" s="124"/>
      <c r="E259" s="124" t="s">
        <v>199</v>
      </c>
      <c r="F259" s="125">
        <v>12.38</v>
      </c>
      <c r="G259" s="124" t="s">
        <v>200</v>
      </c>
      <c r="H259" s="125">
        <v>0</v>
      </c>
      <c r="I259" s="124" t="s">
        <v>201</v>
      </c>
      <c r="J259" s="125">
        <v>12.38</v>
      </c>
    </row>
    <row r="260" spans="1:10" ht="26.4" customHeight="1" x14ac:dyDescent="0.3">
      <c r="A260" s="124"/>
      <c r="B260" s="124"/>
      <c r="C260" s="124"/>
      <c r="D260" s="124"/>
      <c r="E260" s="124" t="s">
        <v>202</v>
      </c>
      <c r="F260" s="125">
        <v>0</v>
      </c>
      <c r="G260" s="124"/>
      <c r="H260" s="246" t="s">
        <v>203</v>
      </c>
      <c r="I260" s="246"/>
      <c r="J260" s="125">
        <v>225.72</v>
      </c>
    </row>
    <row r="261" spans="1:10" x14ac:dyDescent="0.3">
      <c r="A261" s="126"/>
      <c r="B261" s="126"/>
      <c r="C261" s="126"/>
      <c r="D261" s="126"/>
      <c r="E261" s="126"/>
      <c r="F261" s="126"/>
      <c r="G261" s="126" t="s">
        <v>204</v>
      </c>
      <c r="H261" s="127">
        <v>22</v>
      </c>
      <c r="I261" s="126" t="s">
        <v>205</v>
      </c>
      <c r="J261" s="128">
        <v>4965.84</v>
      </c>
    </row>
    <row r="262" spans="1:10" x14ac:dyDescent="0.3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</row>
    <row r="263" spans="1:10" x14ac:dyDescent="0.3">
      <c r="A263" s="108" t="s">
        <v>322</v>
      </c>
      <c r="B263" s="108"/>
      <c r="C263" s="108"/>
      <c r="D263" s="108" t="s">
        <v>142</v>
      </c>
      <c r="E263" s="108"/>
      <c r="F263" s="242"/>
      <c r="G263" s="242"/>
      <c r="H263" s="109"/>
      <c r="I263" s="108"/>
      <c r="J263" s="110">
        <v>2209.81</v>
      </c>
    </row>
    <row r="264" spans="1:10" x14ac:dyDescent="0.3">
      <c r="A264" s="108" t="s">
        <v>143</v>
      </c>
      <c r="B264" s="108"/>
      <c r="C264" s="108"/>
      <c r="D264" s="108" t="s">
        <v>144</v>
      </c>
      <c r="E264" s="108"/>
      <c r="F264" s="242"/>
      <c r="G264" s="242"/>
      <c r="H264" s="109"/>
      <c r="I264" s="108"/>
      <c r="J264" s="110">
        <v>2209.81</v>
      </c>
    </row>
    <row r="265" spans="1:10" ht="14.4" customHeight="1" x14ac:dyDescent="0.3">
      <c r="A265" s="111" t="s">
        <v>145</v>
      </c>
      <c r="B265" s="112" t="s">
        <v>183</v>
      </c>
      <c r="C265" s="111" t="s">
        <v>184</v>
      </c>
      <c r="D265" s="111" t="s">
        <v>185</v>
      </c>
      <c r="E265" s="243" t="s">
        <v>186</v>
      </c>
      <c r="F265" s="243"/>
      <c r="G265" s="113" t="s">
        <v>187</v>
      </c>
      <c r="H265" s="112" t="s">
        <v>188</v>
      </c>
      <c r="I265" s="112" t="s">
        <v>189</v>
      </c>
      <c r="J265" s="112" t="s">
        <v>190</v>
      </c>
    </row>
    <row r="266" spans="1:10" ht="14.4" customHeight="1" x14ac:dyDescent="0.3">
      <c r="A266" s="114" t="s">
        <v>191</v>
      </c>
      <c r="B266" s="115" t="s">
        <v>146</v>
      </c>
      <c r="C266" s="114" t="s">
        <v>31</v>
      </c>
      <c r="D266" s="114" t="s">
        <v>147</v>
      </c>
      <c r="E266" s="244" t="s">
        <v>283</v>
      </c>
      <c r="F266" s="244"/>
      <c r="G266" s="116" t="s">
        <v>58</v>
      </c>
      <c r="H266" s="117">
        <v>1</v>
      </c>
      <c r="I266" s="118">
        <v>27.37</v>
      </c>
      <c r="J266" s="118">
        <v>27.37</v>
      </c>
    </row>
    <row r="267" spans="1:10" ht="26.4" customHeight="1" x14ac:dyDescent="0.3">
      <c r="A267" s="119" t="s">
        <v>193</v>
      </c>
      <c r="B267" s="120" t="s">
        <v>272</v>
      </c>
      <c r="C267" s="119" t="s">
        <v>39</v>
      </c>
      <c r="D267" s="119" t="s">
        <v>273</v>
      </c>
      <c r="E267" s="245" t="s">
        <v>192</v>
      </c>
      <c r="F267" s="245"/>
      <c r="G267" s="121" t="s">
        <v>196</v>
      </c>
      <c r="H267" s="122">
        <v>0.75</v>
      </c>
      <c r="I267" s="123">
        <v>20.76</v>
      </c>
      <c r="J267" s="123">
        <v>15.57</v>
      </c>
    </row>
    <row r="268" spans="1:10" ht="14.4" customHeight="1" x14ac:dyDescent="0.3">
      <c r="A268" s="130" t="s">
        <v>215</v>
      </c>
      <c r="B268" s="131" t="s">
        <v>323</v>
      </c>
      <c r="C268" s="130" t="s">
        <v>31</v>
      </c>
      <c r="D268" s="130" t="s">
        <v>324</v>
      </c>
      <c r="E268" s="247" t="s">
        <v>231</v>
      </c>
      <c r="F268" s="247"/>
      <c r="G268" s="132" t="s">
        <v>58</v>
      </c>
      <c r="H268" s="133">
        <v>1</v>
      </c>
      <c r="I268" s="134">
        <v>11.8</v>
      </c>
      <c r="J268" s="134">
        <v>11.8</v>
      </c>
    </row>
    <row r="269" spans="1:10" x14ac:dyDescent="0.3">
      <c r="A269" s="124"/>
      <c r="B269" s="124"/>
      <c r="C269" s="124"/>
      <c r="D269" s="124"/>
      <c r="E269" s="124" t="s">
        <v>199</v>
      </c>
      <c r="F269" s="125">
        <v>12.93</v>
      </c>
      <c r="G269" s="124" t="s">
        <v>200</v>
      </c>
      <c r="H269" s="125">
        <v>0</v>
      </c>
      <c r="I269" s="124" t="s">
        <v>201</v>
      </c>
      <c r="J269" s="125">
        <v>12.93</v>
      </c>
    </row>
    <row r="270" spans="1:10" ht="26.4" customHeight="1" x14ac:dyDescent="0.3">
      <c r="A270" s="124"/>
      <c r="B270" s="124"/>
      <c r="C270" s="124"/>
      <c r="D270" s="124"/>
      <c r="E270" s="124" t="s">
        <v>202</v>
      </c>
      <c r="F270" s="125">
        <v>0</v>
      </c>
      <c r="G270" s="124"/>
      <c r="H270" s="246" t="s">
        <v>203</v>
      </c>
      <c r="I270" s="246"/>
      <c r="J270" s="125">
        <v>27.37</v>
      </c>
    </row>
    <row r="271" spans="1:10" x14ac:dyDescent="0.3">
      <c r="A271" s="126"/>
      <c r="B271" s="126"/>
      <c r="C271" s="126"/>
      <c r="D271" s="126"/>
      <c r="E271" s="126"/>
      <c r="F271" s="126"/>
      <c r="G271" s="126" t="s">
        <v>204</v>
      </c>
      <c r="H271" s="127">
        <v>5</v>
      </c>
      <c r="I271" s="126" t="s">
        <v>205</v>
      </c>
      <c r="J271" s="128">
        <v>136.85</v>
      </c>
    </row>
    <row r="272" spans="1:10" x14ac:dyDescent="0.3">
      <c r="A272" s="129"/>
      <c r="B272" s="129"/>
      <c r="C272" s="129"/>
      <c r="D272" s="129"/>
      <c r="E272" s="129"/>
      <c r="F272" s="129"/>
      <c r="G272" s="129"/>
      <c r="H272" s="129"/>
      <c r="I272" s="129"/>
      <c r="J272" s="129"/>
    </row>
    <row r="273" spans="1:10" ht="14.4" customHeight="1" x14ac:dyDescent="0.3">
      <c r="A273" s="111" t="s">
        <v>148</v>
      </c>
      <c r="B273" s="112" t="s">
        <v>183</v>
      </c>
      <c r="C273" s="111" t="s">
        <v>184</v>
      </c>
      <c r="D273" s="111" t="s">
        <v>185</v>
      </c>
      <c r="E273" s="243" t="s">
        <v>186</v>
      </c>
      <c r="F273" s="243"/>
      <c r="G273" s="113" t="s">
        <v>187</v>
      </c>
      <c r="H273" s="112" t="s">
        <v>188</v>
      </c>
      <c r="I273" s="112" t="s">
        <v>189</v>
      </c>
      <c r="J273" s="112" t="s">
        <v>190</v>
      </c>
    </row>
    <row r="274" spans="1:10" ht="14.4" customHeight="1" x14ac:dyDescent="0.3">
      <c r="A274" s="114" t="s">
        <v>191</v>
      </c>
      <c r="B274" s="115" t="s">
        <v>149</v>
      </c>
      <c r="C274" s="114" t="s">
        <v>31</v>
      </c>
      <c r="D274" s="114" t="s">
        <v>150</v>
      </c>
      <c r="E274" s="244" t="s">
        <v>283</v>
      </c>
      <c r="F274" s="244"/>
      <c r="G274" s="116" t="s">
        <v>58</v>
      </c>
      <c r="H274" s="117">
        <v>1</v>
      </c>
      <c r="I274" s="118">
        <v>22.18</v>
      </c>
      <c r="J274" s="118">
        <v>22.18</v>
      </c>
    </row>
    <row r="275" spans="1:10" ht="26.4" customHeight="1" x14ac:dyDescent="0.3">
      <c r="A275" s="119" t="s">
        <v>193</v>
      </c>
      <c r="B275" s="120" t="s">
        <v>272</v>
      </c>
      <c r="C275" s="119" t="s">
        <v>39</v>
      </c>
      <c r="D275" s="119" t="s">
        <v>273</v>
      </c>
      <c r="E275" s="245" t="s">
        <v>192</v>
      </c>
      <c r="F275" s="245"/>
      <c r="G275" s="121" t="s">
        <v>196</v>
      </c>
      <c r="H275" s="122">
        <v>0.5</v>
      </c>
      <c r="I275" s="123">
        <v>20.76</v>
      </c>
      <c r="J275" s="123">
        <v>10.38</v>
      </c>
    </row>
    <row r="276" spans="1:10" ht="14.4" customHeight="1" x14ac:dyDescent="0.3">
      <c r="A276" s="130" t="s">
        <v>215</v>
      </c>
      <c r="B276" s="131" t="s">
        <v>323</v>
      </c>
      <c r="C276" s="130" t="s">
        <v>31</v>
      </c>
      <c r="D276" s="130" t="s">
        <v>324</v>
      </c>
      <c r="E276" s="247" t="s">
        <v>231</v>
      </c>
      <c r="F276" s="247"/>
      <c r="G276" s="132" t="s">
        <v>58</v>
      </c>
      <c r="H276" s="133">
        <v>1</v>
      </c>
      <c r="I276" s="134">
        <v>11.8</v>
      </c>
      <c r="J276" s="134">
        <v>11.8</v>
      </c>
    </row>
    <row r="277" spans="1:10" x14ac:dyDescent="0.3">
      <c r="A277" s="124"/>
      <c r="B277" s="124"/>
      <c r="C277" s="124"/>
      <c r="D277" s="124"/>
      <c r="E277" s="124" t="s">
        <v>199</v>
      </c>
      <c r="F277" s="125">
        <v>8.6199999999999992</v>
      </c>
      <c r="G277" s="124" t="s">
        <v>200</v>
      </c>
      <c r="H277" s="125">
        <v>0</v>
      </c>
      <c r="I277" s="124" t="s">
        <v>201</v>
      </c>
      <c r="J277" s="125">
        <v>8.6199999999999992</v>
      </c>
    </row>
    <row r="278" spans="1:10" ht="26.4" customHeight="1" x14ac:dyDescent="0.3">
      <c r="A278" s="124"/>
      <c r="B278" s="124"/>
      <c r="C278" s="124"/>
      <c r="D278" s="124"/>
      <c r="E278" s="124" t="s">
        <v>202</v>
      </c>
      <c r="F278" s="125">
        <v>0</v>
      </c>
      <c r="G278" s="124"/>
      <c r="H278" s="246" t="s">
        <v>203</v>
      </c>
      <c r="I278" s="246"/>
      <c r="J278" s="125">
        <v>22.18</v>
      </c>
    </row>
    <row r="279" spans="1:10" x14ac:dyDescent="0.3">
      <c r="A279" s="126"/>
      <c r="B279" s="126"/>
      <c r="C279" s="126"/>
      <c r="D279" s="126"/>
      <c r="E279" s="126"/>
      <c r="F279" s="126"/>
      <c r="G279" s="126" t="s">
        <v>204</v>
      </c>
      <c r="H279" s="127">
        <v>22</v>
      </c>
      <c r="I279" s="126" t="s">
        <v>205</v>
      </c>
      <c r="J279" s="128">
        <v>487.96</v>
      </c>
    </row>
    <row r="280" spans="1:10" x14ac:dyDescent="0.3">
      <c r="A280" s="129"/>
      <c r="B280" s="129"/>
      <c r="C280" s="129"/>
      <c r="D280" s="129"/>
      <c r="E280" s="129"/>
      <c r="F280" s="129"/>
      <c r="G280" s="129"/>
      <c r="H280" s="129"/>
      <c r="I280" s="129"/>
      <c r="J280" s="129"/>
    </row>
    <row r="281" spans="1:10" ht="14.4" customHeight="1" x14ac:dyDescent="0.3">
      <c r="A281" s="111" t="s">
        <v>151</v>
      </c>
      <c r="B281" s="112" t="s">
        <v>183</v>
      </c>
      <c r="C281" s="111" t="s">
        <v>184</v>
      </c>
      <c r="D281" s="111" t="s">
        <v>185</v>
      </c>
      <c r="E281" s="243" t="s">
        <v>186</v>
      </c>
      <c r="F281" s="243"/>
      <c r="G281" s="113" t="s">
        <v>187</v>
      </c>
      <c r="H281" s="112" t="s">
        <v>188</v>
      </c>
      <c r="I281" s="112" t="s">
        <v>189</v>
      </c>
      <c r="J281" s="112" t="s">
        <v>190</v>
      </c>
    </row>
    <row r="282" spans="1:10" ht="14.4" customHeight="1" x14ac:dyDescent="0.3">
      <c r="A282" s="114" t="s">
        <v>191</v>
      </c>
      <c r="B282" s="115" t="s">
        <v>152</v>
      </c>
      <c r="C282" s="114" t="s">
        <v>31</v>
      </c>
      <c r="D282" s="114" t="s">
        <v>153</v>
      </c>
      <c r="E282" s="244" t="s">
        <v>283</v>
      </c>
      <c r="F282" s="244"/>
      <c r="G282" s="116" t="s">
        <v>58</v>
      </c>
      <c r="H282" s="117">
        <v>1</v>
      </c>
      <c r="I282" s="118">
        <v>135.19</v>
      </c>
      <c r="J282" s="118">
        <v>135.19</v>
      </c>
    </row>
    <row r="283" spans="1:10" ht="26.4" customHeight="1" x14ac:dyDescent="0.3">
      <c r="A283" s="119" t="s">
        <v>193</v>
      </c>
      <c r="B283" s="120" t="s">
        <v>272</v>
      </c>
      <c r="C283" s="119" t="s">
        <v>39</v>
      </c>
      <c r="D283" s="119" t="s">
        <v>273</v>
      </c>
      <c r="E283" s="245" t="s">
        <v>192</v>
      </c>
      <c r="F283" s="245"/>
      <c r="G283" s="121" t="s">
        <v>196</v>
      </c>
      <c r="H283" s="122">
        <v>0.25</v>
      </c>
      <c r="I283" s="123">
        <v>20.76</v>
      </c>
      <c r="J283" s="123">
        <v>5.19</v>
      </c>
    </row>
    <row r="284" spans="1:10" ht="14.4" customHeight="1" x14ac:dyDescent="0.3">
      <c r="A284" s="130" t="s">
        <v>215</v>
      </c>
      <c r="B284" s="131" t="s">
        <v>286</v>
      </c>
      <c r="C284" s="130" t="s">
        <v>31</v>
      </c>
      <c r="D284" s="130" t="s">
        <v>287</v>
      </c>
      <c r="E284" s="247" t="s">
        <v>288</v>
      </c>
      <c r="F284" s="247"/>
      <c r="G284" s="132" t="s">
        <v>58</v>
      </c>
      <c r="H284" s="133">
        <v>1</v>
      </c>
      <c r="I284" s="134">
        <v>130</v>
      </c>
      <c r="J284" s="134">
        <v>130</v>
      </c>
    </row>
    <row r="285" spans="1:10" x14ac:dyDescent="0.3">
      <c r="A285" s="124"/>
      <c r="B285" s="124"/>
      <c r="C285" s="124"/>
      <c r="D285" s="124"/>
      <c r="E285" s="124" t="s">
        <v>199</v>
      </c>
      <c r="F285" s="125">
        <v>134.31</v>
      </c>
      <c r="G285" s="124" t="s">
        <v>200</v>
      </c>
      <c r="H285" s="125">
        <v>0</v>
      </c>
      <c r="I285" s="124" t="s">
        <v>201</v>
      </c>
      <c r="J285" s="125">
        <v>134.31</v>
      </c>
    </row>
    <row r="286" spans="1:10" ht="26.4" customHeight="1" x14ac:dyDescent="0.3">
      <c r="A286" s="124"/>
      <c r="B286" s="124"/>
      <c r="C286" s="124"/>
      <c r="D286" s="124"/>
      <c r="E286" s="124" t="s">
        <v>202</v>
      </c>
      <c r="F286" s="125">
        <v>0</v>
      </c>
      <c r="G286" s="124"/>
      <c r="H286" s="246" t="s">
        <v>203</v>
      </c>
      <c r="I286" s="246"/>
      <c r="J286" s="125">
        <v>135.19</v>
      </c>
    </row>
    <row r="287" spans="1:10" x14ac:dyDescent="0.3">
      <c r="A287" s="126"/>
      <c r="B287" s="126"/>
      <c r="C287" s="126"/>
      <c r="D287" s="126"/>
      <c r="E287" s="126"/>
      <c r="F287" s="126"/>
      <c r="G287" s="126" t="s">
        <v>204</v>
      </c>
      <c r="H287" s="127">
        <v>10</v>
      </c>
      <c r="I287" s="126" t="s">
        <v>205</v>
      </c>
      <c r="J287" s="128">
        <v>1351.9</v>
      </c>
    </row>
    <row r="288" spans="1:10" x14ac:dyDescent="0.3">
      <c r="A288" s="129"/>
      <c r="B288" s="129"/>
      <c r="C288" s="129"/>
      <c r="D288" s="129"/>
      <c r="E288" s="129"/>
      <c r="F288" s="129"/>
      <c r="G288" s="129"/>
      <c r="H288" s="129"/>
      <c r="I288" s="129"/>
      <c r="J288" s="129"/>
    </row>
    <row r="289" spans="1:10" ht="14.4" customHeight="1" x14ac:dyDescent="0.3">
      <c r="A289" s="111" t="s">
        <v>154</v>
      </c>
      <c r="B289" s="112" t="s">
        <v>183</v>
      </c>
      <c r="C289" s="111" t="s">
        <v>184</v>
      </c>
      <c r="D289" s="111" t="s">
        <v>185</v>
      </c>
      <c r="E289" s="243" t="s">
        <v>186</v>
      </c>
      <c r="F289" s="243"/>
      <c r="G289" s="113" t="s">
        <v>187</v>
      </c>
      <c r="H289" s="112" t="s">
        <v>188</v>
      </c>
      <c r="I289" s="112" t="s">
        <v>189</v>
      </c>
      <c r="J289" s="112" t="s">
        <v>190</v>
      </c>
    </row>
    <row r="290" spans="1:10" ht="26.4" customHeight="1" x14ac:dyDescent="0.3">
      <c r="A290" s="114" t="s">
        <v>191</v>
      </c>
      <c r="B290" s="115" t="s">
        <v>155</v>
      </c>
      <c r="C290" s="114" t="s">
        <v>31</v>
      </c>
      <c r="D290" s="114" t="s">
        <v>156</v>
      </c>
      <c r="E290" s="244" t="s">
        <v>283</v>
      </c>
      <c r="F290" s="244"/>
      <c r="G290" s="116" t="s">
        <v>58</v>
      </c>
      <c r="H290" s="117">
        <v>1</v>
      </c>
      <c r="I290" s="118">
        <v>23.31</v>
      </c>
      <c r="J290" s="118">
        <v>23.31</v>
      </c>
    </row>
    <row r="291" spans="1:10" ht="26.4" customHeight="1" x14ac:dyDescent="0.3">
      <c r="A291" s="119" t="s">
        <v>193</v>
      </c>
      <c r="B291" s="120" t="s">
        <v>272</v>
      </c>
      <c r="C291" s="119" t="s">
        <v>39</v>
      </c>
      <c r="D291" s="119" t="s">
        <v>273</v>
      </c>
      <c r="E291" s="245" t="s">
        <v>192</v>
      </c>
      <c r="F291" s="245"/>
      <c r="G291" s="121" t="s">
        <v>196</v>
      </c>
      <c r="H291" s="122">
        <v>0.33</v>
      </c>
      <c r="I291" s="123">
        <v>20.76</v>
      </c>
      <c r="J291" s="123">
        <v>6.85</v>
      </c>
    </row>
    <row r="292" spans="1:10" ht="26.4" customHeight="1" x14ac:dyDescent="0.3">
      <c r="A292" s="119" t="s">
        <v>193</v>
      </c>
      <c r="B292" s="120" t="s">
        <v>242</v>
      </c>
      <c r="C292" s="119" t="s">
        <v>39</v>
      </c>
      <c r="D292" s="119" t="s">
        <v>243</v>
      </c>
      <c r="E292" s="245" t="s">
        <v>192</v>
      </c>
      <c r="F292" s="245"/>
      <c r="G292" s="121" t="s">
        <v>196</v>
      </c>
      <c r="H292" s="122">
        <v>0.33</v>
      </c>
      <c r="I292" s="123">
        <v>14.15</v>
      </c>
      <c r="J292" s="123">
        <v>4.66</v>
      </c>
    </row>
    <row r="293" spans="1:10" ht="14.4" customHeight="1" x14ac:dyDescent="0.3">
      <c r="A293" s="130" t="s">
        <v>215</v>
      </c>
      <c r="B293" s="131" t="s">
        <v>323</v>
      </c>
      <c r="C293" s="130" t="s">
        <v>31</v>
      </c>
      <c r="D293" s="130" t="s">
        <v>324</v>
      </c>
      <c r="E293" s="247" t="s">
        <v>231</v>
      </c>
      <c r="F293" s="247"/>
      <c r="G293" s="132" t="s">
        <v>58</v>
      </c>
      <c r="H293" s="133">
        <v>1</v>
      </c>
      <c r="I293" s="134">
        <v>11.8</v>
      </c>
      <c r="J293" s="134">
        <v>11.8</v>
      </c>
    </row>
    <row r="294" spans="1:10" x14ac:dyDescent="0.3">
      <c r="A294" s="124"/>
      <c r="B294" s="124"/>
      <c r="C294" s="124"/>
      <c r="D294" s="124"/>
      <c r="E294" s="124" t="s">
        <v>199</v>
      </c>
      <c r="F294" s="125">
        <v>9.18</v>
      </c>
      <c r="G294" s="124" t="s">
        <v>200</v>
      </c>
      <c r="H294" s="125">
        <v>0</v>
      </c>
      <c r="I294" s="124" t="s">
        <v>201</v>
      </c>
      <c r="J294" s="125">
        <v>9.18</v>
      </c>
    </row>
    <row r="295" spans="1:10" ht="26.4" customHeight="1" x14ac:dyDescent="0.3">
      <c r="A295" s="124"/>
      <c r="B295" s="124"/>
      <c r="C295" s="124"/>
      <c r="D295" s="124"/>
      <c r="E295" s="124" t="s">
        <v>202</v>
      </c>
      <c r="F295" s="125">
        <v>0</v>
      </c>
      <c r="G295" s="124"/>
      <c r="H295" s="246" t="s">
        <v>203</v>
      </c>
      <c r="I295" s="246"/>
      <c r="J295" s="125">
        <v>23.31</v>
      </c>
    </row>
    <row r="296" spans="1:10" x14ac:dyDescent="0.3">
      <c r="A296" s="126"/>
      <c r="B296" s="126"/>
      <c r="C296" s="126"/>
      <c r="D296" s="126"/>
      <c r="E296" s="126"/>
      <c r="F296" s="126"/>
      <c r="G296" s="126" t="s">
        <v>204</v>
      </c>
      <c r="H296" s="127">
        <v>10</v>
      </c>
      <c r="I296" s="126" t="s">
        <v>205</v>
      </c>
      <c r="J296" s="128">
        <v>233.1</v>
      </c>
    </row>
    <row r="297" spans="1:10" x14ac:dyDescent="0.3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</row>
    <row r="298" spans="1:10" x14ac:dyDescent="0.3">
      <c r="A298" s="108" t="s">
        <v>325</v>
      </c>
      <c r="B298" s="108"/>
      <c r="C298" s="108"/>
      <c r="D298" s="108" t="s">
        <v>326</v>
      </c>
      <c r="E298" s="108"/>
      <c r="F298" s="242"/>
      <c r="G298" s="242"/>
      <c r="H298" s="109"/>
      <c r="I298" s="108"/>
      <c r="J298" s="110">
        <v>15573.34</v>
      </c>
    </row>
    <row r="299" spans="1:10" ht="14.4" customHeight="1" x14ac:dyDescent="0.3">
      <c r="A299" s="111" t="s">
        <v>327</v>
      </c>
      <c r="B299" s="112" t="s">
        <v>183</v>
      </c>
      <c r="C299" s="111" t="s">
        <v>184</v>
      </c>
      <c r="D299" s="111" t="s">
        <v>185</v>
      </c>
      <c r="E299" s="243" t="s">
        <v>186</v>
      </c>
      <c r="F299" s="243"/>
      <c r="G299" s="113" t="s">
        <v>187</v>
      </c>
      <c r="H299" s="112" t="s">
        <v>188</v>
      </c>
      <c r="I299" s="112" t="s">
        <v>189</v>
      </c>
      <c r="J299" s="112" t="s">
        <v>190</v>
      </c>
    </row>
    <row r="300" spans="1:10" ht="14.4" customHeight="1" x14ac:dyDescent="0.3">
      <c r="A300" s="114" t="s">
        <v>191</v>
      </c>
      <c r="B300" s="115" t="s">
        <v>194</v>
      </c>
      <c r="C300" s="114" t="s">
        <v>39</v>
      </c>
      <c r="D300" s="114" t="s">
        <v>195</v>
      </c>
      <c r="E300" s="244" t="s">
        <v>192</v>
      </c>
      <c r="F300" s="244"/>
      <c r="G300" s="116" t="s">
        <v>196</v>
      </c>
      <c r="H300" s="117">
        <v>1</v>
      </c>
      <c r="I300" s="118">
        <v>77.47</v>
      </c>
      <c r="J300" s="118">
        <v>77.47</v>
      </c>
    </row>
    <row r="301" spans="1:10" ht="26.4" customHeight="1" x14ac:dyDescent="0.3">
      <c r="A301" s="119" t="s">
        <v>193</v>
      </c>
      <c r="B301" s="120" t="s">
        <v>328</v>
      </c>
      <c r="C301" s="119" t="s">
        <v>39</v>
      </c>
      <c r="D301" s="119" t="s">
        <v>329</v>
      </c>
      <c r="E301" s="245" t="s">
        <v>192</v>
      </c>
      <c r="F301" s="245"/>
      <c r="G301" s="121" t="s">
        <v>196</v>
      </c>
      <c r="H301" s="122">
        <v>1</v>
      </c>
      <c r="I301" s="123">
        <v>1.75</v>
      </c>
      <c r="J301" s="123">
        <v>1.75</v>
      </c>
    </row>
    <row r="302" spans="1:10" ht="14.4" customHeight="1" x14ac:dyDescent="0.3">
      <c r="A302" s="130" t="s">
        <v>215</v>
      </c>
      <c r="B302" s="131" t="s">
        <v>330</v>
      </c>
      <c r="C302" s="130" t="s">
        <v>39</v>
      </c>
      <c r="D302" s="130" t="s">
        <v>331</v>
      </c>
      <c r="E302" s="247" t="s">
        <v>288</v>
      </c>
      <c r="F302" s="247"/>
      <c r="G302" s="132" t="s">
        <v>196</v>
      </c>
      <c r="H302" s="133">
        <v>1</v>
      </c>
      <c r="I302" s="134">
        <v>74.72</v>
      </c>
      <c r="J302" s="134">
        <v>74.72</v>
      </c>
    </row>
    <row r="303" spans="1:10" ht="26.4" customHeight="1" x14ac:dyDescent="0.3">
      <c r="A303" s="130" t="s">
        <v>215</v>
      </c>
      <c r="B303" s="131" t="s">
        <v>332</v>
      </c>
      <c r="C303" s="130" t="s">
        <v>39</v>
      </c>
      <c r="D303" s="130" t="s">
        <v>333</v>
      </c>
      <c r="E303" s="247" t="s">
        <v>231</v>
      </c>
      <c r="F303" s="247"/>
      <c r="G303" s="132" t="s">
        <v>196</v>
      </c>
      <c r="H303" s="133">
        <v>1</v>
      </c>
      <c r="I303" s="134">
        <v>0.56999999999999995</v>
      </c>
      <c r="J303" s="134">
        <v>0.56999999999999995</v>
      </c>
    </row>
    <row r="304" spans="1:10" ht="14.4" customHeight="1" x14ac:dyDescent="0.3">
      <c r="A304" s="130" t="s">
        <v>215</v>
      </c>
      <c r="B304" s="131" t="s">
        <v>334</v>
      </c>
      <c r="C304" s="130" t="s">
        <v>39</v>
      </c>
      <c r="D304" s="130" t="s">
        <v>335</v>
      </c>
      <c r="E304" s="247" t="s">
        <v>336</v>
      </c>
      <c r="F304" s="247"/>
      <c r="G304" s="132" t="s">
        <v>196</v>
      </c>
      <c r="H304" s="133">
        <v>1</v>
      </c>
      <c r="I304" s="134">
        <v>0.35</v>
      </c>
      <c r="J304" s="134">
        <v>0.35</v>
      </c>
    </row>
    <row r="305" spans="1:10" ht="26.4" customHeight="1" x14ac:dyDescent="0.3">
      <c r="A305" s="130" t="s">
        <v>215</v>
      </c>
      <c r="B305" s="131" t="s">
        <v>337</v>
      </c>
      <c r="C305" s="130" t="s">
        <v>39</v>
      </c>
      <c r="D305" s="130" t="s">
        <v>338</v>
      </c>
      <c r="E305" s="247" t="s">
        <v>231</v>
      </c>
      <c r="F305" s="247"/>
      <c r="G305" s="132" t="s">
        <v>196</v>
      </c>
      <c r="H305" s="133">
        <v>1</v>
      </c>
      <c r="I305" s="134">
        <v>0.01</v>
      </c>
      <c r="J305" s="134">
        <v>0.01</v>
      </c>
    </row>
    <row r="306" spans="1:10" ht="14.4" customHeight="1" x14ac:dyDescent="0.3">
      <c r="A306" s="130" t="s">
        <v>215</v>
      </c>
      <c r="B306" s="131" t="s">
        <v>339</v>
      </c>
      <c r="C306" s="130" t="s">
        <v>39</v>
      </c>
      <c r="D306" s="130" t="s">
        <v>340</v>
      </c>
      <c r="E306" s="247" t="s">
        <v>226</v>
      </c>
      <c r="F306" s="247"/>
      <c r="G306" s="132" t="s">
        <v>196</v>
      </c>
      <c r="H306" s="133">
        <v>1</v>
      </c>
      <c r="I306" s="134">
        <v>7.0000000000000007E-2</v>
      </c>
      <c r="J306" s="134">
        <v>7.0000000000000007E-2</v>
      </c>
    </row>
    <row r="307" spans="1:10" x14ac:dyDescent="0.3">
      <c r="A307" s="124"/>
      <c r="B307" s="124"/>
      <c r="C307" s="124"/>
      <c r="D307" s="124"/>
      <c r="E307" s="124" t="s">
        <v>199</v>
      </c>
      <c r="F307" s="125">
        <v>76.47</v>
      </c>
      <c r="G307" s="124" t="s">
        <v>200</v>
      </c>
      <c r="H307" s="125">
        <v>0</v>
      </c>
      <c r="I307" s="124" t="s">
        <v>201</v>
      </c>
      <c r="J307" s="125">
        <v>76.47</v>
      </c>
    </row>
    <row r="308" spans="1:10" ht="26.4" customHeight="1" x14ac:dyDescent="0.3">
      <c r="A308" s="124"/>
      <c r="B308" s="124"/>
      <c r="C308" s="124"/>
      <c r="D308" s="124"/>
      <c r="E308" s="124" t="s">
        <v>202</v>
      </c>
      <c r="F308" s="125">
        <v>0</v>
      </c>
      <c r="G308" s="124"/>
      <c r="H308" s="246" t="s">
        <v>203</v>
      </c>
      <c r="I308" s="246"/>
      <c r="J308" s="125">
        <v>77.47</v>
      </c>
    </row>
    <row r="309" spans="1:10" x14ac:dyDescent="0.3">
      <c r="A309" s="126"/>
      <c r="B309" s="126"/>
      <c r="C309" s="126"/>
      <c r="D309" s="126"/>
      <c r="E309" s="126"/>
      <c r="F309" s="126"/>
      <c r="G309" s="126" t="s">
        <v>204</v>
      </c>
      <c r="H309" s="127">
        <v>132</v>
      </c>
      <c r="I309" s="126" t="s">
        <v>205</v>
      </c>
      <c r="J309" s="128">
        <v>10226.040000000001</v>
      </c>
    </row>
    <row r="310" spans="1:10" x14ac:dyDescent="0.3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</row>
    <row r="311" spans="1:10" ht="14.4" customHeight="1" x14ac:dyDescent="0.3">
      <c r="A311" s="111" t="s">
        <v>341</v>
      </c>
      <c r="B311" s="112" t="s">
        <v>183</v>
      </c>
      <c r="C311" s="111" t="s">
        <v>184</v>
      </c>
      <c r="D311" s="111" t="s">
        <v>185</v>
      </c>
      <c r="E311" s="243" t="s">
        <v>186</v>
      </c>
      <c r="F311" s="243"/>
      <c r="G311" s="113" t="s">
        <v>187</v>
      </c>
      <c r="H311" s="112" t="s">
        <v>188</v>
      </c>
      <c r="I311" s="112" t="s">
        <v>189</v>
      </c>
      <c r="J311" s="112" t="s">
        <v>190</v>
      </c>
    </row>
    <row r="312" spans="1:10" ht="26.4" customHeight="1" x14ac:dyDescent="0.3">
      <c r="A312" s="114" t="s">
        <v>191</v>
      </c>
      <c r="B312" s="115" t="s">
        <v>342</v>
      </c>
      <c r="C312" s="114" t="s">
        <v>39</v>
      </c>
      <c r="D312" s="114" t="s">
        <v>343</v>
      </c>
      <c r="E312" s="244" t="s">
        <v>192</v>
      </c>
      <c r="F312" s="244"/>
      <c r="G312" s="116" t="s">
        <v>196</v>
      </c>
      <c r="H312" s="117">
        <v>1</v>
      </c>
      <c r="I312" s="118">
        <v>76.39</v>
      </c>
      <c r="J312" s="118">
        <v>76.39</v>
      </c>
    </row>
    <row r="313" spans="1:10" ht="26.4" customHeight="1" x14ac:dyDescent="0.3">
      <c r="A313" s="119" t="s">
        <v>193</v>
      </c>
      <c r="B313" s="120" t="s">
        <v>344</v>
      </c>
      <c r="C313" s="119" t="s">
        <v>39</v>
      </c>
      <c r="D313" s="119" t="s">
        <v>345</v>
      </c>
      <c r="E313" s="245" t="s">
        <v>192</v>
      </c>
      <c r="F313" s="245"/>
      <c r="G313" s="121" t="s">
        <v>196</v>
      </c>
      <c r="H313" s="122">
        <v>1</v>
      </c>
      <c r="I313" s="123">
        <v>0.76</v>
      </c>
      <c r="J313" s="123">
        <v>0.76</v>
      </c>
    </row>
    <row r="314" spans="1:10" ht="14.4" customHeight="1" x14ac:dyDescent="0.3">
      <c r="A314" s="130" t="s">
        <v>215</v>
      </c>
      <c r="B314" s="131" t="s">
        <v>346</v>
      </c>
      <c r="C314" s="130" t="s">
        <v>39</v>
      </c>
      <c r="D314" s="130" t="s">
        <v>347</v>
      </c>
      <c r="E314" s="247" t="s">
        <v>288</v>
      </c>
      <c r="F314" s="247"/>
      <c r="G314" s="132" t="s">
        <v>196</v>
      </c>
      <c r="H314" s="133">
        <v>1</v>
      </c>
      <c r="I314" s="134">
        <v>74.63</v>
      </c>
      <c r="J314" s="134">
        <v>74.63</v>
      </c>
    </row>
    <row r="315" spans="1:10" ht="26.4" customHeight="1" x14ac:dyDescent="0.3">
      <c r="A315" s="130" t="s">
        <v>215</v>
      </c>
      <c r="B315" s="131" t="s">
        <v>332</v>
      </c>
      <c r="C315" s="130" t="s">
        <v>39</v>
      </c>
      <c r="D315" s="130" t="s">
        <v>333</v>
      </c>
      <c r="E315" s="247" t="s">
        <v>231</v>
      </c>
      <c r="F315" s="247"/>
      <c r="G315" s="132" t="s">
        <v>196</v>
      </c>
      <c r="H315" s="133">
        <v>1</v>
      </c>
      <c r="I315" s="134">
        <v>0.56999999999999995</v>
      </c>
      <c r="J315" s="134">
        <v>0.56999999999999995</v>
      </c>
    </row>
    <row r="316" spans="1:10" ht="14.4" customHeight="1" x14ac:dyDescent="0.3">
      <c r="A316" s="130" t="s">
        <v>215</v>
      </c>
      <c r="B316" s="131" t="s">
        <v>334</v>
      </c>
      <c r="C316" s="130" t="s">
        <v>39</v>
      </c>
      <c r="D316" s="130" t="s">
        <v>335</v>
      </c>
      <c r="E316" s="247" t="s">
        <v>336</v>
      </c>
      <c r="F316" s="247"/>
      <c r="G316" s="132" t="s">
        <v>196</v>
      </c>
      <c r="H316" s="133">
        <v>1</v>
      </c>
      <c r="I316" s="134">
        <v>0.35</v>
      </c>
      <c r="J316" s="134">
        <v>0.35</v>
      </c>
    </row>
    <row r="317" spans="1:10" ht="26.4" customHeight="1" x14ac:dyDescent="0.3">
      <c r="A317" s="130" t="s">
        <v>215</v>
      </c>
      <c r="B317" s="131" t="s">
        <v>337</v>
      </c>
      <c r="C317" s="130" t="s">
        <v>39</v>
      </c>
      <c r="D317" s="130" t="s">
        <v>338</v>
      </c>
      <c r="E317" s="247" t="s">
        <v>231</v>
      </c>
      <c r="F317" s="247"/>
      <c r="G317" s="132" t="s">
        <v>196</v>
      </c>
      <c r="H317" s="133">
        <v>1</v>
      </c>
      <c r="I317" s="134">
        <v>0.01</v>
      </c>
      <c r="J317" s="134">
        <v>0.01</v>
      </c>
    </row>
    <row r="318" spans="1:10" ht="14.4" customHeight="1" x14ac:dyDescent="0.3">
      <c r="A318" s="130" t="s">
        <v>215</v>
      </c>
      <c r="B318" s="131" t="s">
        <v>339</v>
      </c>
      <c r="C318" s="130" t="s">
        <v>39</v>
      </c>
      <c r="D318" s="130" t="s">
        <v>340</v>
      </c>
      <c r="E318" s="247" t="s">
        <v>226</v>
      </c>
      <c r="F318" s="247"/>
      <c r="G318" s="132" t="s">
        <v>196</v>
      </c>
      <c r="H318" s="133">
        <v>1</v>
      </c>
      <c r="I318" s="134">
        <v>7.0000000000000007E-2</v>
      </c>
      <c r="J318" s="134">
        <v>7.0000000000000007E-2</v>
      </c>
    </row>
    <row r="319" spans="1:10" x14ac:dyDescent="0.3">
      <c r="A319" s="124"/>
      <c r="B319" s="124"/>
      <c r="C319" s="124"/>
      <c r="D319" s="124"/>
      <c r="E319" s="124" t="s">
        <v>199</v>
      </c>
      <c r="F319" s="125">
        <v>75.39</v>
      </c>
      <c r="G319" s="124" t="s">
        <v>200</v>
      </c>
      <c r="H319" s="125">
        <v>0</v>
      </c>
      <c r="I319" s="124" t="s">
        <v>201</v>
      </c>
      <c r="J319" s="125">
        <v>75.39</v>
      </c>
    </row>
    <row r="320" spans="1:10" ht="26.4" customHeight="1" x14ac:dyDescent="0.3">
      <c r="A320" s="124"/>
      <c r="B320" s="124"/>
      <c r="C320" s="124"/>
      <c r="D320" s="124"/>
      <c r="E320" s="124" t="s">
        <v>202</v>
      </c>
      <c r="F320" s="125">
        <v>0</v>
      </c>
      <c r="G320" s="124"/>
      <c r="H320" s="246" t="s">
        <v>203</v>
      </c>
      <c r="I320" s="246"/>
      <c r="J320" s="125">
        <v>76.39</v>
      </c>
    </row>
    <row r="321" spans="1:10" x14ac:dyDescent="0.3">
      <c r="A321" s="126"/>
      <c r="B321" s="126"/>
      <c r="C321" s="126"/>
      <c r="D321" s="126"/>
      <c r="E321" s="126"/>
      <c r="F321" s="126"/>
      <c r="G321" s="126" t="s">
        <v>204</v>
      </c>
      <c r="H321" s="127">
        <v>16</v>
      </c>
      <c r="I321" s="126" t="s">
        <v>205</v>
      </c>
      <c r="J321" s="128">
        <f>J320*H321</f>
        <v>1222.24</v>
      </c>
    </row>
    <row r="322" spans="1:10" ht="15" thickBot="1" x14ac:dyDescent="0.35"/>
    <row r="323" spans="1:10" ht="15" x14ac:dyDescent="0.3">
      <c r="A323" s="220" t="s">
        <v>163</v>
      </c>
      <c r="B323" s="220"/>
      <c r="C323" s="220"/>
      <c r="D323" s="220"/>
      <c r="E323" s="220"/>
      <c r="F323" s="220"/>
      <c r="G323" s="220"/>
      <c r="H323" s="220"/>
      <c r="I323" s="220"/>
      <c r="J323" s="220"/>
    </row>
    <row r="324" spans="1:10" ht="15.6" thickBot="1" x14ac:dyDescent="0.35">
      <c r="A324" s="221" t="s">
        <v>451</v>
      </c>
      <c r="B324" s="221"/>
      <c r="C324" s="221"/>
      <c r="D324" s="221"/>
      <c r="E324" s="221"/>
      <c r="F324" s="221"/>
      <c r="G324" s="221"/>
      <c r="H324" s="221"/>
      <c r="I324" s="221"/>
      <c r="J324" s="221"/>
    </row>
    <row r="325" spans="1:10" ht="15" x14ac:dyDescent="0.3">
      <c r="A325" s="220" t="s">
        <v>164</v>
      </c>
      <c r="B325" s="220"/>
      <c r="C325" s="220"/>
      <c r="D325" s="220"/>
      <c r="E325" s="220"/>
      <c r="F325" s="220"/>
      <c r="G325" s="220"/>
      <c r="H325" s="220"/>
      <c r="I325" s="220"/>
      <c r="J325" s="220"/>
    </row>
    <row r="326" spans="1:10" ht="15.6" thickBot="1" x14ac:dyDescent="0.35">
      <c r="A326" s="221" t="s">
        <v>452</v>
      </c>
      <c r="B326" s="221"/>
      <c r="C326" s="221"/>
      <c r="D326" s="221"/>
      <c r="E326" s="221"/>
      <c r="F326" s="221"/>
      <c r="G326" s="221"/>
      <c r="H326" s="221"/>
      <c r="I326" s="221"/>
      <c r="J326" s="221"/>
    </row>
  </sheetData>
  <mergeCells count="224">
    <mergeCell ref="E318:F318"/>
    <mergeCell ref="H320:I320"/>
    <mergeCell ref="E304:F304"/>
    <mergeCell ref="E305:F305"/>
    <mergeCell ref="E306:F306"/>
    <mergeCell ref="H308:I308"/>
    <mergeCell ref="E311:F311"/>
    <mergeCell ref="E312:F312"/>
    <mergeCell ref="E313:F313"/>
    <mergeCell ref="E314:F314"/>
    <mergeCell ref="E315:F315"/>
    <mergeCell ref="H295:I295"/>
    <mergeCell ref="F298:G298"/>
    <mergeCell ref="E299:F299"/>
    <mergeCell ref="E300:F300"/>
    <mergeCell ref="E301:F301"/>
    <mergeCell ref="E302:F302"/>
    <mergeCell ref="E303:F303"/>
    <mergeCell ref="E316:F316"/>
    <mergeCell ref="E317:F317"/>
    <mergeCell ref="E282:F282"/>
    <mergeCell ref="E283:F283"/>
    <mergeCell ref="E284:F284"/>
    <mergeCell ref="H286:I286"/>
    <mergeCell ref="E289:F289"/>
    <mergeCell ref="E290:F290"/>
    <mergeCell ref="E291:F291"/>
    <mergeCell ref="E292:F292"/>
    <mergeCell ref="E293:F293"/>
    <mergeCell ref="E267:F267"/>
    <mergeCell ref="E268:F268"/>
    <mergeCell ref="H270:I270"/>
    <mergeCell ref="E273:F273"/>
    <mergeCell ref="E274:F274"/>
    <mergeCell ref="E275:F275"/>
    <mergeCell ref="E276:F276"/>
    <mergeCell ref="H278:I278"/>
    <mergeCell ref="E281:F281"/>
    <mergeCell ref="E255:F255"/>
    <mergeCell ref="E256:F256"/>
    <mergeCell ref="E257:F257"/>
    <mergeCell ref="E258:F258"/>
    <mergeCell ref="H260:I260"/>
    <mergeCell ref="F263:G263"/>
    <mergeCell ref="F264:G264"/>
    <mergeCell ref="E265:F265"/>
    <mergeCell ref="E266:F266"/>
    <mergeCell ref="E240:F240"/>
    <mergeCell ref="E241:F241"/>
    <mergeCell ref="H243:I243"/>
    <mergeCell ref="F246:G246"/>
    <mergeCell ref="E247:F247"/>
    <mergeCell ref="E248:F248"/>
    <mergeCell ref="E249:F249"/>
    <mergeCell ref="E250:F250"/>
    <mergeCell ref="H252:I252"/>
    <mergeCell ref="E228:F228"/>
    <mergeCell ref="E229:F229"/>
    <mergeCell ref="E230:F230"/>
    <mergeCell ref="E231:F231"/>
    <mergeCell ref="E232:F232"/>
    <mergeCell ref="H234:I234"/>
    <mergeCell ref="E237:F237"/>
    <mergeCell ref="E238:F238"/>
    <mergeCell ref="E239:F239"/>
    <mergeCell ref="E213:F213"/>
    <mergeCell ref="H215:I215"/>
    <mergeCell ref="E218:F218"/>
    <mergeCell ref="E219:F219"/>
    <mergeCell ref="E220:F220"/>
    <mergeCell ref="E221:F221"/>
    <mergeCell ref="E222:F222"/>
    <mergeCell ref="E223:F223"/>
    <mergeCell ref="H225:I225"/>
    <mergeCell ref="H199:I199"/>
    <mergeCell ref="E202:F202"/>
    <mergeCell ref="E203:F203"/>
    <mergeCell ref="E204:F204"/>
    <mergeCell ref="E205:F205"/>
    <mergeCell ref="H207:I207"/>
    <mergeCell ref="E210:F210"/>
    <mergeCell ref="E211:F211"/>
    <mergeCell ref="E212:F212"/>
    <mergeCell ref="E186:F186"/>
    <mergeCell ref="E187:F187"/>
    <mergeCell ref="E188:F188"/>
    <mergeCell ref="H190:I190"/>
    <mergeCell ref="E193:F193"/>
    <mergeCell ref="E194:F194"/>
    <mergeCell ref="E195:F195"/>
    <mergeCell ref="E196:F196"/>
    <mergeCell ref="E197:F197"/>
    <mergeCell ref="H172:I172"/>
    <mergeCell ref="F175:G175"/>
    <mergeCell ref="E176:F176"/>
    <mergeCell ref="E177:F177"/>
    <mergeCell ref="E178:F178"/>
    <mergeCell ref="E179:F179"/>
    <mergeCell ref="E180:F180"/>
    <mergeCell ref="H182:I182"/>
    <mergeCell ref="E185:F185"/>
    <mergeCell ref="E159:F159"/>
    <mergeCell ref="E160:F160"/>
    <mergeCell ref="E161:F161"/>
    <mergeCell ref="E162:F162"/>
    <mergeCell ref="H164:I164"/>
    <mergeCell ref="E167:F167"/>
    <mergeCell ref="E168:F168"/>
    <mergeCell ref="E169:F169"/>
    <mergeCell ref="E170:F170"/>
    <mergeCell ref="H148:I148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35:F135"/>
    <mergeCell ref="E136:F136"/>
    <mergeCell ref="E137:F137"/>
    <mergeCell ref="H139:I139"/>
    <mergeCell ref="E142:F142"/>
    <mergeCell ref="E143:F143"/>
    <mergeCell ref="E144:F144"/>
    <mergeCell ref="E145:F145"/>
    <mergeCell ref="E146:F146"/>
    <mergeCell ref="H121:I121"/>
    <mergeCell ref="E124:F124"/>
    <mergeCell ref="E125:F125"/>
    <mergeCell ref="E126:F126"/>
    <mergeCell ref="E127:F127"/>
    <mergeCell ref="E128:F128"/>
    <mergeCell ref="H130:I130"/>
    <mergeCell ref="E133:F133"/>
    <mergeCell ref="E134:F134"/>
    <mergeCell ref="E108:F108"/>
    <mergeCell ref="H110:I110"/>
    <mergeCell ref="F113:G113"/>
    <mergeCell ref="F114:G114"/>
    <mergeCell ref="E115:F115"/>
    <mergeCell ref="E116:F116"/>
    <mergeCell ref="E117:F117"/>
    <mergeCell ref="E118:F118"/>
    <mergeCell ref="E119:F119"/>
    <mergeCell ref="E96:F96"/>
    <mergeCell ref="E97:F97"/>
    <mergeCell ref="H99:I99"/>
    <mergeCell ref="E102:F102"/>
    <mergeCell ref="E103:F103"/>
    <mergeCell ref="E104:F104"/>
    <mergeCell ref="E105:F105"/>
    <mergeCell ref="E106:F106"/>
    <mergeCell ref="E107:F107"/>
    <mergeCell ref="E84:F84"/>
    <mergeCell ref="E85:F85"/>
    <mergeCell ref="H87:I87"/>
    <mergeCell ref="E90:F90"/>
    <mergeCell ref="E91:F91"/>
    <mergeCell ref="E92:F92"/>
    <mergeCell ref="E93:F93"/>
    <mergeCell ref="E94:F94"/>
    <mergeCell ref="E95:F95"/>
    <mergeCell ref="H70:I70"/>
    <mergeCell ref="E73:F73"/>
    <mergeCell ref="E74:F74"/>
    <mergeCell ref="E75:F75"/>
    <mergeCell ref="H77:I77"/>
    <mergeCell ref="F80:G80"/>
    <mergeCell ref="E81:F81"/>
    <mergeCell ref="E82:F82"/>
    <mergeCell ref="E83:F83"/>
    <mergeCell ref="F60:G60"/>
    <mergeCell ref="E61:F61"/>
    <mergeCell ref="E62:F62"/>
    <mergeCell ref="E63:F63"/>
    <mergeCell ref="E64:F64"/>
    <mergeCell ref="E65:F65"/>
    <mergeCell ref="E66:F66"/>
    <mergeCell ref="E67:F67"/>
    <mergeCell ref="E68:F68"/>
    <mergeCell ref="E45:F45"/>
    <mergeCell ref="E46:F46"/>
    <mergeCell ref="E47:F47"/>
    <mergeCell ref="H49:I49"/>
    <mergeCell ref="E52:F52"/>
    <mergeCell ref="E53:F53"/>
    <mergeCell ref="E54:F54"/>
    <mergeCell ref="H56:I56"/>
    <mergeCell ref="F59:G59"/>
    <mergeCell ref="H28:I28"/>
    <mergeCell ref="E31:F31"/>
    <mergeCell ref="E32:F32"/>
    <mergeCell ref="E33:F33"/>
    <mergeCell ref="H35:I35"/>
    <mergeCell ref="E38:F38"/>
    <mergeCell ref="E39:F39"/>
    <mergeCell ref="E40:F40"/>
    <mergeCell ref="H42:I42"/>
    <mergeCell ref="A323:J323"/>
    <mergeCell ref="A324:J324"/>
    <mergeCell ref="A325:J325"/>
    <mergeCell ref="A326:J326"/>
    <mergeCell ref="A1:J1"/>
    <mergeCell ref="F2:G2"/>
    <mergeCell ref="E3:F3"/>
    <mergeCell ref="E4:F4"/>
    <mergeCell ref="E5:F5"/>
    <mergeCell ref="E6:F6"/>
    <mergeCell ref="H8:I8"/>
    <mergeCell ref="F11:G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H22:I22"/>
    <mergeCell ref="E25:F25"/>
    <mergeCell ref="E26:F26"/>
  </mergeCells>
  <printOptions horizontalCentered="1"/>
  <pageMargins left="0.51180555555555496" right="0.51180555555555496" top="0.98402777777777795" bottom="0.98402777777777795" header="0.51180555555555496" footer="0.51180555555555496"/>
  <pageSetup paperSize="8" firstPageNumber="0" fitToHeight="0" orientation="landscape" horizontalDpi="300" verticalDpi="300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5"/>
  <sheetViews>
    <sheetView showGridLines="0" zoomScaleNormal="100" workbookViewId="0">
      <selection activeCell="F19" sqref="F19"/>
    </sheetView>
  </sheetViews>
  <sheetFormatPr defaultRowHeight="14.4" x14ac:dyDescent="0.3"/>
  <cols>
    <col min="1" max="2" width="9.109375" style="140" customWidth="1"/>
    <col min="3" max="3" width="43.88671875" style="140" customWidth="1"/>
    <col min="4" max="4" width="10.44140625" style="141" customWidth="1"/>
    <col min="5" max="1025" width="9.109375" style="140" customWidth="1"/>
  </cols>
  <sheetData>
    <row r="1" spans="1:4" ht="15.75" customHeight="1" x14ac:dyDescent="0.3">
      <c r="A1" s="252" t="s">
        <v>348</v>
      </c>
      <c r="B1" s="252"/>
      <c r="C1" s="252"/>
      <c r="D1" s="252"/>
    </row>
    <row r="2" spans="1:4" ht="15.75" customHeight="1" x14ac:dyDescent="0.3">
      <c r="A2" s="252"/>
      <c r="B2" s="252"/>
      <c r="C2" s="252"/>
      <c r="D2" s="252"/>
    </row>
    <row r="3" spans="1:4" x14ac:dyDescent="0.3">
      <c r="A3" s="142" t="s">
        <v>349</v>
      </c>
      <c r="B3" s="143" t="s">
        <v>350</v>
      </c>
      <c r="C3" s="144" t="s">
        <v>351</v>
      </c>
      <c r="D3" s="145"/>
    </row>
    <row r="4" spans="1:4" x14ac:dyDescent="0.3">
      <c r="A4" s="146"/>
      <c r="B4" s="147" t="s">
        <v>352</v>
      </c>
      <c r="C4" s="148" t="s">
        <v>353</v>
      </c>
      <c r="D4" s="149">
        <v>0.04</v>
      </c>
    </row>
    <row r="5" spans="1:4" x14ac:dyDescent="0.3">
      <c r="A5" s="146"/>
      <c r="B5" s="147" t="s">
        <v>354</v>
      </c>
      <c r="C5" s="148" t="s">
        <v>355</v>
      </c>
      <c r="D5" s="149">
        <v>8.0000000000000002E-3</v>
      </c>
    </row>
    <row r="6" spans="1:4" x14ac:dyDescent="0.3">
      <c r="A6" s="146"/>
      <c r="B6" s="147" t="s">
        <v>356</v>
      </c>
      <c r="C6" s="148" t="s">
        <v>357</v>
      </c>
      <c r="D6" s="149">
        <v>1.2699999999999999E-2</v>
      </c>
    </row>
    <row r="7" spans="1:4" x14ac:dyDescent="0.3">
      <c r="A7" s="150"/>
      <c r="B7" s="151"/>
      <c r="C7" s="152" t="s">
        <v>358</v>
      </c>
      <c r="D7" s="153">
        <f>SUM(D4:D6)</f>
        <v>6.0700000000000004E-2</v>
      </c>
    </row>
    <row r="8" spans="1:4" x14ac:dyDescent="0.3">
      <c r="A8" s="154"/>
      <c r="B8" s="155"/>
      <c r="C8" s="156"/>
      <c r="D8" s="157"/>
    </row>
    <row r="9" spans="1:4" x14ac:dyDescent="0.3">
      <c r="A9" s="142" t="s">
        <v>349</v>
      </c>
      <c r="B9" s="143" t="s">
        <v>359</v>
      </c>
      <c r="C9" s="158" t="s">
        <v>360</v>
      </c>
      <c r="D9" s="159"/>
    </row>
    <row r="10" spans="1:4" x14ac:dyDescent="0.3">
      <c r="A10" s="160"/>
      <c r="B10" s="161" t="s">
        <v>361</v>
      </c>
      <c r="C10" s="162" t="s">
        <v>360</v>
      </c>
      <c r="D10" s="149">
        <v>1.23E-2</v>
      </c>
    </row>
    <row r="11" spans="1:4" x14ac:dyDescent="0.3">
      <c r="A11" s="150"/>
      <c r="B11" s="163"/>
      <c r="C11" s="152" t="s">
        <v>362</v>
      </c>
      <c r="D11" s="153">
        <f>SUM(D10)</f>
        <v>1.23E-2</v>
      </c>
    </row>
    <row r="12" spans="1:4" x14ac:dyDescent="0.3">
      <c r="A12" s="164"/>
      <c r="B12" s="165"/>
      <c r="C12" s="162"/>
      <c r="D12" s="166"/>
    </row>
    <row r="13" spans="1:4" x14ac:dyDescent="0.3">
      <c r="A13" s="142" t="s">
        <v>349</v>
      </c>
      <c r="B13" s="167" t="s">
        <v>363</v>
      </c>
      <c r="C13" s="144" t="s">
        <v>364</v>
      </c>
      <c r="D13" s="145"/>
    </row>
    <row r="14" spans="1:4" x14ac:dyDescent="0.3">
      <c r="A14" s="160"/>
      <c r="B14" s="168" t="s">
        <v>365</v>
      </c>
      <c r="C14" s="148" t="s">
        <v>366</v>
      </c>
      <c r="D14" s="149">
        <v>0.08</v>
      </c>
    </row>
    <row r="15" spans="1:4" x14ac:dyDescent="0.3">
      <c r="A15" s="150"/>
      <c r="B15" s="169"/>
      <c r="C15" s="170" t="s">
        <v>367</v>
      </c>
      <c r="D15" s="153">
        <f>SUM(D14)</f>
        <v>0.08</v>
      </c>
    </row>
    <row r="16" spans="1:4" x14ac:dyDescent="0.3">
      <c r="A16" s="154"/>
      <c r="B16" s="155"/>
      <c r="C16" s="156"/>
      <c r="D16" s="157"/>
    </row>
    <row r="17" spans="1:4" x14ac:dyDescent="0.3">
      <c r="A17" s="142" t="s">
        <v>349</v>
      </c>
      <c r="B17" s="143" t="s">
        <v>368</v>
      </c>
      <c r="C17" s="158" t="s">
        <v>369</v>
      </c>
      <c r="D17" s="159"/>
    </row>
    <row r="18" spans="1:4" x14ac:dyDescent="0.3">
      <c r="A18" s="146"/>
      <c r="B18" s="147" t="s">
        <v>370</v>
      </c>
      <c r="C18" s="171" t="s">
        <v>371</v>
      </c>
      <c r="D18" s="149">
        <v>6.4999999999999997E-3</v>
      </c>
    </row>
    <row r="19" spans="1:4" x14ac:dyDescent="0.3">
      <c r="A19" s="146"/>
      <c r="B19" s="147" t="s">
        <v>372</v>
      </c>
      <c r="C19" s="171" t="s">
        <v>373</v>
      </c>
      <c r="D19" s="149">
        <v>0.03</v>
      </c>
    </row>
    <row r="20" spans="1:4" x14ac:dyDescent="0.3">
      <c r="A20" s="146"/>
      <c r="B20" s="147" t="s">
        <v>374</v>
      </c>
      <c r="C20" s="171" t="s">
        <v>375</v>
      </c>
      <c r="D20" s="149">
        <v>1.4999999999999999E-2</v>
      </c>
    </row>
    <row r="21" spans="1:4" x14ac:dyDescent="0.3">
      <c r="A21" s="160"/>
      <c r="B21" s="147" t="s">
        <v>376</v>
      </c>
      <c r="C21" s="162" t="s">
        <v>377</v>
      </c>
      <c r="D21" s="172">
        <v>4.4999999999999998E-2</v>
      </c>
    </row>
    <row r="22" spans="1:4" x14ac:dyDescent="0.3">
      <c r="A22" s="150"/>
      <c r="B22" s="173"/>
      <c r="C22" s="170" t="s">
        <v>378</v>
      </c>
      <c r="D22" s="153">
        <f>SUM(D18:D21)</f>
        <v>9.6500000000000002E-2</v>
      </c>
    </row>
    <row r="23" spans="1:4" x14ac:dyDescent="0.3">
      <c r="A23" s="253" t="s">
        <v>379</v>
      </c>
      <c r="B23" s="253"/>
      <c r="C23" s="253"/>
      <c r="D23" s="253"/>
    </row>
    <row r="24" spans="1:4" x14ac:dyDescent="0.3">
      <c r="A24" s="254" t="s">
        <v>380</v>
      </c>
      <c r="B24" s="254"/>
      <c r="C24" s="254"/>
      <c r="D24" s="174"/>
    </row>
    <row r="25" spans="1:4" x14ac:dyDescent="0.3">
      <c r="A25" s="175"/>
      <c r="B25" s="176"/>
      <c r="C25" s="177" t="s">
        <v>381</v>
      </c>
      <c r="D25" s="178"/>
    </row>
    <row r="26" spans="1:4" x14ac:dyDescent="0.3">
      <c r="A26" s="255" t="s">
        <v>382</v>
      </c>
      <c r="B26" s="255"/>
      <c r="C26" s="255"/>
      <c r="D26" s="179">
        <f>(1+D7)*(1+D11)*(1+D15)/(1-D22)-1</f>
        <v>0.2835045255118982</v>
      </c>
    </row>
    <row r="27" spans="1:4" x14ac:dyDescent="0.3">
      <c r="A27" s="180"/>
      <c r="B27" s="181"/>
      <c r="C27" s="181"/>
      <c r="D27" s="182"/>
    </row>
    <row r="28" spans="1:4" x14ac:dyDescent="0.3">
      <c r="A28" s="180"/>
      <c r="B28" s="181"/>
      <c r="C28" s="181"/>
      <c r="D28" s="182"/>
    </row>
    <row r="29" spans="1:4" x14ac:dyDescent="0.3">
      <c r="A29" s="180"/>
      <c r="B29" s="181"/>
      <c r="C29" s="181"/>
      <c r="D29" s="182"/>
    </row>
    <row r="30" spans="1:4" x14ac:dyDescent="0.3">
      <c r="A30" s="256" t="s">
        <v>383</v>
      </c>
      <c r="B30" s="256"/>
      <c r="C30" s="256"/>
      <c r="D30" s="256"/>
    </row>
    <row r="31" spans="1:4" x14ac:dyDescent="0.3">
      <c r="A31" s="249"/>
      <c r="B31" s="249"/>
      <c r="C31" s="249"/>
      <c r="D31" s="249"/>
    </row>
    <row r="32" spans="1:4" x14ac:dyDescent="0.3">
      <c r="A32" s="249"/>
      <c r="B32" s="249"/>
      <c r="C32" s="249"/>
      <c r="D32" s="249"/>
    </row>
    <row r="33" spans="1:4" x14ac:dyDescent="0.3">
      <c r="A33" s="250"/>
      <c r="B33" s="250"/>
      <c r="C33" s="250"/>
      <c r="D33" s="250"/>
    </row>
    <row r="34" spans="1:4" x14ac:dyDescent="0.3">
      <c r="A34" s="251"/>
      <c r="B34" s="251"/>
      <c r="C34" s="251"/>
      <c r="D34" s="251"/>
    </row>
    <row r="35" spans="1:4" x14ac:dyDescent="0.3">
      <c r="A35" s="183"/>
      <c r="B35" s="184"/>
      <c r="C35" s="185"/>
      <c r="D35" s="186"/>
    </row>
  </sheetData>
  <mergeCells count="9">
    <mergeCell ref="A31:D31"/>
    <mergeCell ref="A32:D32"/>
    <mergeCell ref="A33:D33"/>
    <mergeCell ref="A34:D34"/>
    <mergeCell ref="A1:D2"/>
    <mergeCell ref="A23:D23"/>
    <mergeCell ref="A24:C24"/>
    <mergeCell ref="A26:C26"/>
    <mergeCell ref="A30:D30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E32"/>
  <sheetViews>
    <sheetView showGridLines="0" zoomScaleNormal="100" workbookViewId="0">
      <selection activeCell="A29" sqref="A29:D32"/>
    </sheetView>
  </sheetViews>
  <sheetFormatPr defaultRowHeight="14.4" x14ac:dyDescent="0.3"/>
  <cols>
    <col min="1" max="2" width="9.109375" style="140" customWidth="1"/>
    <col min="3" max="3" width="43.88671875" style="140" customWidth="1"/>
    <col min="4" max="4" width="10.44140625" style="141" customWidth="1"/>
    <col min="5" max="1019" width="9.109375" style="140" customWidth="1"/>
  </cols>
  <sheetData>
    <row r="1" spans="1:4" ht="15.75" customHeight="1" thickBot="1" x14ac:dyDescent="0.35">
      <c r="A1" s="252" t="s">
        <v>348</v>
      </c>
      <c r="B1" s="252"/>
      <c r="C1" s="252"/>
      <c r="D1" s="252"/>
    </row>
    <row r="2" spans="1:4" ht="15.75" customHeight="1" thickBot="1" x14ac:dyDescent="0.35">
      <c r="A2" s="252"/>
      <c r="B2" s="252"/>
      <c r="C2" s="252"/>
      <c r="D2" s="252"/>
    </row>
    <row r="3" spans="1:4" ht="15" thickBot="1" x14ac:dyDescent="0.35">
      <c r="A3" s="257"/>
      <c r="B3" s="257"/>
      <c r="C3" s="257"/>
      <c r="D3" s="257"/>
    </row>
    <row r="4" spans="1:4" ht="15" thickBot="1" x14ac:dyDescent="0.35">
      <c r="A4" s="142" t="s">
        <v>349</v>
      </c>
      <c r="B4" s="143" t="s">
        <v>350</v>
      </c>
      <c r="C4" s="144" t="s">
        <v>351</v>
      </c>
      <c r="D4" s="145"/>
    </row>
    <row r="5" spans="1:4" x14ac:dyDescent="0.3">
      <c r="A5" s="146"/>
      <c r="B5" s="147" t="s">
        <v>352</v>
      </c>
      <c r="C5" s="148" t="s">
        <v>353</v>
      </c>
      <c r="D5" s="187">
        <v>0.04</v>
      </c>
    </row>
    <row r="6" spans="1:4" x14ac:dyDescent="0.3">
      <c r="A6" s="146"/>
      <c r="B6" s="147" t="s">
        <v>354</v>
      </c>
      <c r="C6" s="148" t="s">
        <v>355</v>
      </c>
      <c r="D6" s="187">
        <v>8.0000000000000002E-3</v>
      </c>
    </row>
    <row r="7" spans="1:4" x14ac:dyDescent="0.3">
      <c r="A7" s="146"/>
      <c r="B7" s="147" t="s">
        <v>356</v>
      </c>
      <c r="C7" s="148" t="s">
        <v>357</v>
      </c>
      <c r="D7" s="187">
        <v>1.2699999999999999E-2</v>
      </c>
    </row>
    <row r="8" spans="1:4" x14ac:dyDescent="0.3">
      <c r="A8" s="150"/>
      <c r="B8" s="151"/>
      <c r="C8" s="152" t="s">
        <v>358</v>
      </c>
      <c r="D8" s="153">
        <f>SUM(D5:D7)</f>
        <v>6.0700000000000004E-2</v>
      </c>
    </row>
    <row r="9" spans="1:4" ht="15" thickBot="1" x14ac:dyDescent="0.35">
      <c r="A9" s="154"/>
      <c r="B9" s="155"/>
      <c r="C9" s="156"/>
      <c r="D9" s="157"/>
    </row>
    <row r="10" spans="1:4" ht="15" thickBot="1" x14ac:dyDescent="0.35">
      <c r="A10" s="142" t="s">
        <v>349</v>
      </c>
      <c r="B10" s="143" t="s">
        <v>359</v>
      </c>
      <c r="C10" s="158" t="s">
        <v>360</v>
      </c>
      <c r="D10" s="159"/>
    </row>
    <row r="11" spans="1:4" x14ac:dyDescent="0.3">
      <c r="A11" s="160"/>
      <c r="B11" s="161" t="s">
        <v>361</v>
      </c>
      <c r="C11" s="162" t="s">
        <v>360</v>
      </c>
      <c r="D11" s="166">
        <v>1.23E-2</v>
      </c>
    </row>
    <row r="12" spans="1:4" x14ac:dyDescent="0.3">
      <c r="A12" s="150"/>
      <c r="B12" s="163"/>
      <c r="C12" s="152" t="s">
        <v>362</v>
      </c>
      <c r="D12" s="153">
        <f>SUM(D11)</f>
        <v>1.23E-2</v>
      </c>
    </row>
    <row r="13" spans="1:4" ht="15" thickBot="1" x14ac:dyDescent="0.35">
      <c r="A13" s="164"/>
      <c r="B13" s="165"/>
      <c r="C13" s="162"/>
      <c r="D13" s="166"/>
    </row>
    <row r="14" spans="1:4" ht="15" thickBot="1" x14ac:dyDescent="0.35">
      <c r="A14" s="142" t="s">
        <v>349</v>
      </c>
      <c r="B14" s="167" t="s">
        <v>363</v>
      </c>
      <c r="C14" s="144" t="s">
        <v>364</v>
      </c>
      <c r="D14" s="145"/>
    </row>
    <row r="15" spans="1:4" x14ac:dyDescent="0.3">
      <c r="A15" s="160"/>
      <c r="B15" s="168" t="s">
        <v>365</v>
      </c>
      <c r="C15" s="148" t="s">
        <v>366</v>
      </c>
      <c r="D15" s="187">
        <v>0.08</v>
      </c>
    </row>
    <row r="16" spans="1:4" x14ac:dyDescent="0.3">
      <c r="A16" s="150"/>
      <c r="B16" s="169"/>
      <c r="C16" s="170" t="s">
        <v>367</v>
      </c>
      <c r="D16" s="153">
        <f>SUM(D15)</f>
        <v>0.08</v>
      </c>
    </row>
    <row r="17" spans="1:4" ht="15" thickBot="1" x14ac:dyDescent="0.35">
      <c r="A17" s="154"/>
      <c r="B17" s="155"/>
      <c r="C17" s="156"/>
      <c r="D17" s="157"/>
    </row>
    <row r="18" spans="1:4" ht="15" thickBot="1" x14ac:dyDescent="0.35">
      <c r="A18" s="142" t="s">
        <v>349</v>
      </c>
      <c r="B18" s="143" t="s">
        <v>368</v>
      </c>
      <c r="C18" s="158" t="s">
        <v>369</v>
      </c>
      <c r="D18" s="159"/>
    </row>
    <row r="19" spans="1:4" x14ac:dyDescent="0.3">
      <c r="A19" s="146"/>
      <c r="B19" s="147" t="s">
        <v>370</v>
      </c>
      <c r="C19" s="171" t="s">
        <v>371</v>
      </c>
      <c r="D19" s="166">
        <v>6.4999999999999997E-3</v>
      </c>
    </row>
    <row r="20" spans="1:4" x14ac:dyDescent="0.3">
      <c r="A20" s="146"/>
      <c r="B20" s="147" t="s">
        <v>372</v>
      </c>
      <c r="C20" s="171" t="s">
        <v>373</v>
      </c>
      <c r="D20" s="166">
        <v>0.03</v>
      </c>
    </row>
    <row r="21" spans="1:4" x14ac:dyDescent="0.3">
      <c r="A21" s="146"/>
      <c r="B21" s="147" t="s">
        <v>374</v>
      </c>
      <c r="C21" s="171" t="s">
        <v>375</v>
      </c>
      <c r="D21" s="166">
        <v>1.4999999999999999E-2</v>
      </c>
    </row>
    <row r="22" spans="1:4" x14ac:dyDescent="0.3">
      <c r="A22" s="160"/>
      <c r="B22" s="147" t="s">
        <v>376</v>
      </c>
      <c r="C22" s="162" t="s">
        <v>377</v>
      </c>
      <c r="D22" s="188">
        <v>4.4999999999999998E-2</v>
      </c>
    </row>
    <row r="23" spans="1:4" x14ac:dyDescent="0.3">
      <c r="A23" s="150"/>
      <c r="B23" s="173"/>
      <c r="C23" s="170" t="s">
        <v>378</v>
      </c>
      <c r="D23" s="153">
        <f>SUM(D19:D22)</f>
        <v>9.6500000000000002E-2</v>
      </c>
    </row>
    <row r="24" spans="1:4" x14ac:dyDescent="0.3">
      <c r="A24" s="253" t="s">
        <v>379</v>
      </c>
      <c r="B24" s="253"/>
      <c r="C24" s="253"/>
      <c r="D24" s="253"/>
    </row>
    <row r="25" spans="1:4" x14ac:dyDescent="0.3">
      <c r="A25" s="254" t="s">
        <v>380</v>
      </c>
      <c r="B25" s="254"/>
      <c r="C25" s="254"/>
      <c r="D25" s="174"/>
    </row>
    <row r="26" spans="1:4" x14ac:dyDescent="0.3">
      <c r="A26" s="175"/>
      <c r="B26" s="176"/>
      <c r="C26" s="177" t="s">
        <v>381</v>
      </c>
      <c r="D26" s="178"/>
    </row>
    <row r="27" spans="1:4" x14ac:dyDescent="0.3">
      <c r="A27" s="255" t="s">
        <v>382</v>
      </c>
      <c r="B27" s="255"/>
      <c r="C27" s="255"/>
      <c r="D27" s="179">
        <f>(1+D8)*(1+D12)*(1+D16)/(1-D23)-1</f>
        <v>0.2835045255118982</v>
      </c>
    </row>
    <row r="28" spans="1:4" ht="15" thickBot="1" x14ac:dyDescent="0.35">
      <c r="A28" s="180"/>
      <c r="B28" s="181"/>
      <c r="C28" s="181"/>
      <c r="D28" s="182"/>
    </row>
    <row r="29" spans="1:4" ht="15" x14ac:dyDescent="0.3">
      <c r="A29" s="220" t="s">
        <v>163</v>
      </c>
      <c r="B29" s="220"/>
      <c r="C29" s="220"/>
      <c r="D29" s="220"/>
    </row>
    <row r="30" spans="1:4" ht="15.6" thickBot="1" x14ac:dyDescent="0.35">
      <c r="A30" s="221" t="s">
        <v>451</v>
      </c>
      <c r="B30" s="221"/>
      <c r="C30" s="221"/>
      <c r="D30" s="221"/>
    </row>
    <row r="31" spans="1:4" ht="15" x14ac:dyDescent="0.3">
      <c r="A31" s="220" t="s">
        <v>164</v>
      </c>
      <c r="B31" s="220"/>
      <c r="C31" s="220"/>
      <c r="D31" s="220"/>
    </row>
    <row r="32" spans="1:4" ht="15.6" thickBot="1" x14ac:dyDescent="0.35">
      <c r="A32" s="221" t="s">
        <v>452</v>
      </c>
      <c r="B32" s="221"/>
      <c r="C32" s="221"/>
      <c r="D32" s="221"/>
    </row>
  </sheetData>
  <mergeCells count="9">
    <mergeCell ref="A29:D29"/>
    <mergeCell ref="A30:D30"/>
    <mergeCell ref="A31:D31"/>
    <mergeCell ref="A32:D32"/>
    <mergeCell ref="A1:D2"/>
    <mergeCell ref="A3:D3"/>
    <mergeCell ref="A24:D24"/>
    <mergeCell ref="A25:C25"/>
    <mergeCell ref="A27:C27"/>
  </mergeCells>
  <printOptions horizontalCentered="1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45"/>
  <sheetViews>
    <sheetView showGridLines="0" topLeftCell="A4" zoomScaleNormal="100" workbookViewId="0">
      <selection activeCell="C51" sqref="C51"/>
    </sheetView>
  </sheetViews>
  <sheetFormatPr defaultRowHeight="14.4" x14ac:dyDescent="0.3"/>
  <cols>
    <col min="1" max="1" width="8.44140625" style="107" customWidth="1"/>
    <col min="2" max="2" width="61" style="107" customWidth="1"/>
    <col min="3" max="3" width="9.33203125" style="107" customWidth="1"/>
    <col min="4" max="4" width="13.109375" style="107" customWidth="1"/>
    <col min="5" max="1025" width="8.5546875" style="107" customWidth="1"/>
  </cols>
  <sheetData>
    <row r="1" spans="1:4" ht="17.399999999999999" x14ac:dyDescent="0.3">
      <c r="A1" s="258" t="s">
        <v>384</v>
      </c>
      <c r="B1" s="258"/>
      <c r="C1" s="258"/>
      <c r="D1" s="258"/>
    </row>
    <row r="2" spans="1:4" ht="26.4" x14ac:dyDescent="0.3">
      <c r="A2" s="189" t="s">
        <v>385</v>
      </c>
      <c r="B2" s="190" t="s">
        <v>386</v>
      </c>
      <c r="C2" s="191" t="s">
        <v>387</v>
      </c>
      <c r="D2" s="192" t="s">
        <v>388</v>
      </c>
    </row>
    <row r="3" spans="1:4" x14ac:dyDescent="0.3">
      <c r="A3" s="259" t="s">
        <v>389</v>
      </c>
      <c r="B3" s="259"/>
      <c r="C3" s="259"/>
      <c r="D3" s="259"/>
    </row>
    <row r="4" spans="1:4" x14ac:dyDescent="0.3">
      <c r="A4" s="193" t="s">
        <v>390</v>
      </c>
      <c r="B4" s="194" t="s">
        <v>391</v>
      </c>
      <c r="C4" s="195">
        <v>0</v>
      </c>
      <c r="D4" s="196">
        <v>0</v>
      </c>
    </row>
    <row r="5" spans="1:4" x14ac:dyDescent="0.3">
      <c r="A5" s="193" t="s">
        <v>392</v>
      </c>
      <c r="B5" s="194" t="s">
        <v>393</v>
      </c>
      <c r="C5" s="195">
        <v>1.5</v>
      </c>
      <c r="D5" s="196">
        <v>1.5</v>
      </c>
    </row>
    <row r="6" spans="1:4" x14ac:dyDescent="0.3">
      <c r="A6" s="193" t="s">
        <v>394</v>
      </c>
      <c r="B6" s="194" t="s">
        <v>395</v>
      </c>
      <c r="C6" s="195">
        <v>1</v>
      </c>
      <c r="D6" s="196">
        <v>1</v>
      </c>
    </row>
    <row r="7" spans="1:4" x14ac:dyDescent="0.3">
      <c r="A7" s="193" t="s">
        <v>396</v>
      </c>
      <c r="B7" s="194" t="s">
        <v>397</v>
      </c>
      <c r="C7" s="195">
        <v>0.2</v>
      </c>
      <c r="D7" s="196">
        <v>0.2</v>
      </c>
    </row>
    <row r="8" spans="1:4" x14ac:dyDescent="0.3">
      <c r="A8" s="193" t="s">
        <v>398</v>
      </c>
      <c r="B8" s="194" t="s">
        <v>399</v>
      </c>
      <c r="C8" s="195">
        <v>0.6</v>
      </c>
      <c r="D8" s="196">
        <v>0.6</v>
      </c>
    </row>
    <row r="9" spans="1:4" x14ac:dyDescent="0.3">
      <c r="A9" s="193" t="s">
        <v>400</v>
      </c>
      <c r="B9" s="194" t="s">
        <v>401</v>
      </c>
      <c r="C9" s="195">
        <v>2.5</v>
      </c>
      <c r="D9" s="196">
        <v>2.5</v>
      </c>
    </row>
    <row r="10" spans="1:4" x14ac:dyDescent="0.3">
      <c r="A10" s="193" t="s">
        <v>402</v>
      </c>
      <c r="B10" s="194" t="s">
        <v>403</v>
      </c>
      <c r="C10" s="195">
        <v>3</v>
      </c>
      <c r="D10" s="196">
        <v>3</v>
      </c>
    </row>
    <row r="11" spans="1:4" x14ac:dyDescent="0.3">
      <c r="A11" s="193" t="s">
        <v>404</v>
      </c>
      <c r="B11" s="194" t="s">
        <v>405</v>
      </c>
      <c r="C11" s="195">
        <v>8</v>
      </c>
      <c r="D11" s="196">
        <v>8</v>
      </c>
    </row>
    <row r="12" spans="1:4" x14ac:dyDescent="0.3">
      <c r="A12" s="193" t="s">
        <v>406</v>
      </c>
      <c r="B12" s="194" t="s">
        <v>407</v>
      </c>
      <c r="C12" s="195">
        <v>1.2</v>
      </c>
      <c r="D12" s="196">
        <v>1.2</v>
      </c>
    </row>
    <row r="13" spans="1:4" x14ac:dyDescent="0.3">
      <c r="A13" s="189" t="s">
        <v>350</v>
      </c>
      <c r="B13" s="197" t="s">
        <v>408</v>
      </c>
      <c r="C13" s="198">
        <f>SUM(C4:C12)</f>
        <v>18</v>
      </c>
      <c r="D13" s="199">
        <f>SUM(D4:D12)</f>
        <v>18</v>
      </c>
    </row>
    <row r="14" spans="1:4" x14ac:dyDescent="0.3">
      <c r="A14" s="193"/>
      <c r="B14" s="194"/>
      <c r="C14" s="200"/>
      <c r="D14" s="201"/>
    </row>
    <row r="15" spans="1:4" x14ac:dyDescent="0.3">
      <c r="A15" s="259" t="s">
        <v>409</v>
      </c>
      <c r="B15" s="259"/>
      <c r="C15" s="259"/>
      <c r="D15" s="259"/>
    </row>
    <row r="16" spans="1:4" x14ac:dyDescent="0.3">
      <c r="A16" s="193" t="s">
        <v>410</v>
      </c>
      <c r="B16" s="194" t="s">
        <v>411</v>
      </c>
      <c r="C16" s="195">
        <v>17.760000000000002</v>
      </c>
      <c r="D16" s="196" t="s">
        <v>412</v>
      </c>
    </row>
    <row r="17" spans="1:4" x14ac:dyDescent="0.3">
      <c r="A17" s="193" t="s">
        <v>413</v>
      </c>
      <c r="B17" s="194" t="s">
        <v>414</v>
      </c>
      <c r="C17" s="195">
        <v>3.68</v>
      </c>
      <c r="D17" s="196" t="s">
        <v>412</v>
      </c>
    </row>
    <row r="18" spans="1:4" x14ac:dyDescent="0.3">
      <c r="A18" s="193" t="s">
        <v>415</v>
      </c>
      <c r="B18" s="194" t="s">
        <v>416</v>
      </c>
      <c r="C18" s="195">
        <v>0.9</v>
      </c>
      <c r="D18" s="196">
        <v>0.69</v>
      </c>
    </row>
    <row r="19" spans="1:4" x14ac:dyDescent="0.3">
      <c r="A19" s="193" t="s">
        <v>417</v>
      </c>
      <c r="B19" s="194" t="s">
        <v>418</v>
      </c>
      <c r="C19" s="195">
        <v>10.87</v>
      </c>
      <c r="D19" s="196">
        <v>8.33</v>
      </c>
    </row>
    <row r="20" spans="1:4" x14ac:dyDescent="0.3">
      <c r="A20" s="193" t="s">
        <v>419</v>
      </c>
      <c r="B20" s="194" t="s">
        <v>420</v>
      </c>
      <c r="C20" s="195">
        <v>7.0000000000000007E-2</v>
      </c>
      <c r="D20" s="196">
        <v>0.06</v>
      </c>
    </row>
    <row r="21" spans="1:4" x14ac:dyDescent="0.3">
      <c r="A21" s="193" t="s">
        <v>421</v>
      </c>
      <c r="B21" s="194" t="s">
        <v>422</v>
      </c>
      <c r="C21" s="195">
        <v>0.72</v>
      </c>
      <c r="D21" s="196">
        <v>0.56000000000000005</v>
      </c>
    </row>
    <row r="22" spans="1:4" x14ac:dyDescent="0.3">
      <c r="A22" s="193" t="s">
        <v>423</v>
      </c>
      <c r="B22" s="194" t="s">
        <v>424</v>
      </c>
      <c r="C22" s="195">
        <v>1.06</v>
      </c>
      <c r="D22" s="196" t="s">
        <v>412</v>
      </c>
    </row>
    <row r="23" spans="1:4" x14ac:dyDescent="0.3">
      <c r="A23" s="193" t="s">
        <v>425</v>
      </c>
      <c r="B23" s="194" t="s">
        <v>426</v>
      </c>
      <c r="C23" s="195">
        <v>0.11</v>
      </c>
      <c r="D23" s="196">
        <v>0.09</v>
      </c>
    </row>
    <row r="24" spans="1:4" x14ac:dyDescent="0.3">
      <c r="A24" s="193" t="s">
        <v>427</v>
      </c>
      <c r="B24" s="194" t="s">
        <v>428</v>
      </c>
      <c r="C24" s="195">
        <v>10.58</v>
      </c>
      <c r="D24" s="196">
        <v>8.1199999999999992</v>
      </c>
    </row>
    <row r="25" spans="1:4" x14ac:dyDescent="0.3">
      <c r="A25" s="193" t="s">
        <v>429</v>
      </c>
      <c r="B25" s="194" t="s">
        <v>430</v>
      </c>
      <c r="C25" s="195">
        <v>0.03</v>
      </c>
      <c r="D25" s="196">
        <v>0.03</v>
      </c>
    </row>
    <row r="26" spans="1:4" x14ac:dyDescent="0.3">
      <c r="A26" s="189" t="s">
        <v>359</v>
      </c>
      <c r="B26" s="197" t="s">
        <v>431</v>
      </c>
      <c r="C26" s="198">
        <f>SUM(C16:C25)</f>
        <v>45.78</v>
      </c>
      <c r="D26" s="199">
        <f>SUM(D16:D25)</f>
        <v>17.880000000000003</v>
      </c>
    </row>
    <row r="27" spans="1:4" x14ac:dyDescent="0.3">
      <c r="A27" s="189"/>
      <c r="B27" s="197"/>
      <c r="C27" s="190"/>
      <c r="D27" s="202"/>
    </row>
    <row r="28" spans="1:4" x14ac:dyDescent="0.3">
      <c r="A28" s="259" t="s">
        <v>432</v>
      </c>
      <c r="B28" s="259"/>
      <c r="C28" s="259"/>
      <c r="D28" s="259"/>
    </row>
    <row r="29" spans="1:4" x14ac:dyDescent="0.3">
      <c r="A29" s="193" t="s">
        <v>433</v>
      </c>
      <c r="B29" s="194" t="s">
        <v>434</v>
      </c>
      <c r="C29" s="195">
        <v>6.07</v>
      </c>
      <c r="D29" s="196">
        <v>4.66</v>
      </c>
    </row>
    <row r="30" spans="1:4" x14ac:dyDescent="0.3">
      <c r="A30" s="193" t="s">
        <v>435</v>
      </c>
      <c r="B30" s="194" t="s">
        <v>436</v>
      </c>
      <c r="C30" s="195">
        <v>0.14000000000000001</v>
      </c>
      <c r="D30" s="196">
        <v>0.11</v>
      </c>
    </row>
    <row r="31" spans="1:4" x14ac:dyDescent="0.3">
      <c r="A31" s="193" t="s">
        <v>437</v>
      </c>
      <c r="B31" s="194" t="s">
        <v>438</v>
      </c>
      <c r="C31" s="195">
        <v>2.73</v>
      </c>
      <c r="D31" s="196">
        <v>2.09</v>
      </c>
    </row>
    <row r="32" spans="1:4" x14ac:dyDescent="0.3">
      <c r="A32" s="193" t="s">
        <v>439</v>
      </c>
      <c r="B32" s="194" t="s">
        <v>440</v>
      </c>
      <c r="C32" s="195">
        <v>4.54</v>
      </c>
      <c r="D32" s="196">
        <v>3.48</v>
      </c>
    </row>
    <row r="33" spans="1:4" x14ac:dyDescent="0.3">
      <c r="A33" s="193" t="s">
        <v>441</v>
      </c>
      <c r="B33" s="194" t="s">
        <v>442</v>
      </c>
      <c r="C33" s="195">
        <v>0.51</v>
      </c>
      <c r="D33" s="196">
        <v>0.39</v>
      </c>
    </row>
    <row r="34" spans="1:4" ht="27" x14ac:dyDescent="0.3">
      <c r="A34" s="189" t="s">
        <v>363</v>
      </c>
      <c r="B34" s="203" t="s">
        <v>443</v>
      </c>
      <c r="C34" s="198">
        <f>SUM(C29:C33)</f>
        <v>13.99</v>
      </c>
      <c r="D34" s="199">
        <f>SUM(D29:D33)</f>
        <v>10.73</v>
      </c>
    </row>
    <row r="35" spans="1:4" x14ac:dyDescent="0.3">
      <c r="A35" s="193"/>
      <c r="B35" s="194"/>
      <c r="C35" s="200"/>
      <c r="D35" s="201"/>
    </row>
    <row r="36" spans="1:4" x14ac:dyDescent="0.3">
      <c r="A36" s="259" t="s">
        <v>444</v>
      </c>
      <c r="B36" s="259"/>
      <c r="C36" s="259"/>
      <c r="D36" s="259"/>
    </row>
    <row r="37" spans="1:4" x14ac:dyDescent="0.3">
      <c r="A37" s="193" t="s">
        <v>445</v>
      </c>
      <c r="B37" s="194" t="s">
        <v>446</v>
      </c>
      <c r="C37" s="195">
        <v>8.24</v>
      </c>
      <c r="D37" s="196">
        <v>3.22</v>
      </c>
    </row>
    <row r="38" spans="1:4" ht="27" x14ac:dyDescent="0.3">
      <c r="A38" s="193" t="s">
        <v>447</v>
      </c>
      <c r="B38" s="204" t="s">
        <v>448</v>
      </c>
      <c r="C38" s="195">
        <v>0.51</v>
      </c>
      <c r="D38" s="196">
        <v>0.39</v>
      </c>
    </row>
    <row r="39" spans="1:4" x14ac:dyDescent="0.3">
      <c r="A39" s="189" t="s">
        <v>368</v>
      </c>
      <c r="B39" s="197" t="s">
        <v>449</v>
      </c>
      <c r="C39" s="198">
        <f>SUM(C37:C38)</f>
        <v>8.75</v>
      </c>
      <c r="D39" s="199">
        <f>SUM(D37:D38)</f>
        <v>3.6100000000000003</v>
      </c>
    </row>
    <row r="40" spans="1:4" x14ac:dyDescent="0.3">
      <c r="A40" s="189"/>
      <c r="B40" s="197"/>
      <c r="C40" s="198"/>
      <c r="D40" s="199"/>
    </row>
    <row r="41" spans="1:4" x14ac:dyDescent="0.3">
      <c r="A41" s="205"/>
      <c r="B41" s="206" t="s">
        <v>450</v>
      </c>
      <c r="C41" s="207">
        <f>C39+C34+C26+C13</f>
        <v>86.52000000000001</v>
      </c>
      <c r="D41" s="208">
        <f>D39+D34+D26+D13</f>
        <v>50.22</v>
      </c>
    </row>
    <row r="42" spans="1:4" ht="15" x14ac:dyDescent="0.3">
      <c r="A42" s="220" t="s">
        <v>163</v>
      </c>
      <c r="B42" s="220"/>
      <c r="C42" s="220"/>
      <c r="D42" s="220"/>
    </row>
    <row r="43" spans="1:4" ht="15" x14ac:dyDescent="0.3">
      <c r="A43" s="221" t="s">
        <v>451</v>
      </c>
      <c r="B43" s="221"/>
      <c r="C43" s="221"/>
      <c r="D43" s="221"/>
    </row>
    <row r="44" spans="1:4" ht="15" x14ac:dyDescent="0.3">
      <c r="A44" s="220" t="s">
        <v>164</v>
      </c>
      <c r="B44" s="220"/>
      <c r="C44" s="220"/>
      <c r="D44" s="220"/>
    </row>
    <row r="45" spans="1:4" ht="15" x14ac:dyDescent="0.3">
      <c r="A45" s="221" t="s">
        <v>452</v>
      </c>
      <c r="B45" s="221"/>
      <c r="C45" s="221"/>
      <c r="D45" s="221"/>
    </row>
  </sheetData>
  <mergeCells count="9">
    <mergeCell ref="A42:D42"/>
    <mergeCell ref="A43:D43"/>
    <mergeCell ref="A44:D44"/>
    <mergeCell ref="A45:D45"/>
    <mergeCell ref="A1:D1"/>
    <mergeCell ref="A3:D3"/>
    <mergeCell ref="A15:D15"/>
    <mergeCell ref="A28:D28"/>
    <mergeCell ref="A36:D3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18</vt:i4>
      </vt:variant>
    </vt:vector>
  </HeadingPairs>
  <TitlesOfParts>
    <vt:vector size="25" baseType="lpstr">
      <vt:lpstr>Anexo I.4</vt:lpstr>
      <vt:lpstr>Anexo I.4.1</vt:lpstr>
      <vt:lpstr>Anexo I.4.2</vt:lpstr>
      <vt:lpstr>Anexo I.4.3</vt:lpstr>
      <vt:lpstr>Anexo I.4.4</vt:lpstr>
      <vt:lpstr>Anexo I-4.4.O</vt:lpstr>
      <vt:lpstr>Anexo I.4.5</vt:lpstr>
      <vt:lpstr>'Anexo I.4'!Area_de_impressao</vt:lpstr>
      <vt:lpstr>'Anexo I.4.1'!Area_de_impressao</vt:lpstr>
      <vt:lpstr>'Anexo I.4.2'!Area_de_impressao</vt:lpstr>
      <vt:lpstr>'Anexo I.4.5'!Area_de_impressao</vt:lpstr>
      <vt:lpstr>'Anexo I-4.4.O'!Area_de_impressao</vt:lpstr>
      <vt:lpstr>'Anexo I.4'!Print_Area_0</vt:lpstr>
      <vt:lpstr>'Anexo I.4.1'!Print_Area_0</vt:lpstr>
      <vt:lpstr>'Anexo I.4.2'!Print_Area_0</vt:lpstr>
      <vt:lpstr>'Anexo I.4.5'!Print_Area_0</vt:lpstr>
      <vt:lpstr>'Anexo I-4.4.O'!Print_Area_0</vt:lpstr>
      <vt:lpstr>'Anexo I.4'!Print_Area_0_0</vt:lpstr>
      <vt:lpstr>'Anexo I.4.1'!Print_Area_0_0</vt:lpstr>
      <vt:lpstr>'Anexo I.4.2'!Print_Area_0_0</vt:lpstr>
      <vt:lpstr>'Anexo I.4.5'!Print_Area_0_0</vt:lpstr>
      <vt:lpstr>'Anexo I-4.4.O'!Print_Area_0_0</vt:lpstr>
      <vt:lpstr>'Anexo I.4.1'!Print_Titles_0</vt:lpstr>
      <vt:lpstr>'Anexo I.4.1'!Print_Titles_0_0</vt:lpstr>
      <vt:lpstr>'Anexo I.4.1'!Titulos_de_impressao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Frade</dc:creator>
  <dc:description/>
  <cp:lastModifiedBy>ANA CAROLINA DUARTE</cp:lastModifiedBy>
  <cp:revision>9</cp:revision>
  <cp:lastPrinted>2020-08-10T21:47:08Z</cp:lastPrinted>
  <dcterms:created xsi:type="dcterms:W3CDTF">2009-03-11T18:58:38Z</dcterms:created>
  <dcterms:modified xsi:type="dcterms:W3CDTF">2020-09-29T13:42:12Z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